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wner\Downloads\"/>
    </mc:Choice>
  </mc:AlternateContent>
  <xr:revisionPtr revIDLastSave="0" documentId="13_ncr:1_{6C7777B1-3822-405A-B720-AFDC3BF2817C}" xr6:coauthVersionLast="47" xr6:coauthVersionMax="47" xr10:uidLastSave="{00000000-0000-0000-0000-000000000000}"/>
  <bookViews>
    <workbookView xWindow="-108" yWindow="-108" windowWidth="23256" windowHeight="12456" xr2:uid="{142DD235-18E5-41D6-BE2E-C9B13884593F}"/>
  </bookViews>
  <sheets>
    <sheet name="入力用" sheetId="6" r:id="rId1"/>
    <sheet name="チェックリスト" sheetId="13" r:id="rId2"/>
    <sheet name="提出書類一覧表" sheetId="11" r:id="rId3"/>
  </sheets>
  <definedNames>
    <definedName name="_xlnm.Print_Area" localSheetId="1">チェックリスト!$A$1:$AD$58</definedName>
    <definedName name="_xlnm.Print_Area" localSheetId="2">提出書類一覧表!$A$1:$R$22</definedName>
    <definedName name="_xlnm.Print_Area" localSheetId="0">入力用!$A$1:$AD$228</definedName>
    <definedName name="その他" localSheetId="0">入力用!$AF$107:$AF$108</definedName>
    <definedName name="その他_課程">入力用!$AF$71:$AF$72</definedName>
    <definedName name="授業料後払い" localSheetId="0">入力用!$AH$82:$AH$84</definedName>
    <definedName name="授業料後払い_課程">入力用!$AF$71</definedName>
    <definedName name="授業料後払い_返還" localSheetId="0">入力用!$AG$85</definedName>
    <definedName name="所得連動方式">入力用!$AF$107</definedName>
    <definedName name="新規">入力用!$AF$55:$AF$61</definedName>
    <definedName name="貸与_授業料後払い_1">入力用!$AG$60</definedName>
    <definedName name="貸与_第一種_1">入力用!$AG$59:$AG$60</definedName>
    <definedName name="貸与_第二種_1">入力用!$AG$55:$AG$58</definedName>
    <definedName name="第一種" localSheetId="0">入力用!$AF$85:$AF$86</definedName>
    <definedName name="第一種_博士後期" localSheetId="0">入力用!$AG$82:$AG$83</definedName>
    <definedName name="第一種_博士前期・修士" localSheetId="0">入力用!$AF$82:$AF$83</definedName>
    <definedName name="第一種_返還" localSheetId="0">入力用!$AF$85:$AF$86</definedName>
    <definedName name="第二種">入力用!$AF$63</definedName>
    <definedName name="博士後期" localSheetId="0">入力用!$AG$82:$AG$83</definedName>
    <definedName name="博士前期・修士" localSheetId="0">入力用!$AF$82:$AF$83</definedName>
    <definedName name="併用授業料後払い">入力用!$AF$64</definedName>
    <definedName name="併用新規">入力用!$AF$62:$AF$64</definedName>
    <definedName name="併用第一種">入力用!$AF$63:$AF$64</definedName>
    <definedName name="併用第二種">入力用!$AG$63:$AG$64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71" i="6" l="1"/>
  <c r="AE82" i="6"/>
  <c r="AE109" i="6"/>
  <c r="AG107" i="6"/>
  <c r="AG108" i="6"/>
  <c r="AF38" i="6" l="1"/>
  <c r="C60" i="6" s="1"/>
  <c r="M56" i="13"/>
  <c r="C10" i="13" l="1"/>
  <c r="AC30" i="13" l="1"/>
  <c r="Q42" i="13"/>
  <c r="D4" i="11" l="1"/>
  <c r="C4" i="11"/>
  <c r="D56" i="13" l="1"/>
  <c r="Q47" i="13"/>
  <c r="R58" i="13"/>
  <c r="M58" i="13"/>
  <c r="R56" i="13"/>
  <c r="R54" i="13"/>
  <c r="R53" i="13"/>
  <c r="AD47" i="13"/>
  <c r="Z48" i="13"/>
  <c r="Z47" i="13"/>
  <c r="H50" i="13"/>
  <c r="H49" i="13"/>
  <c r="H48" i="13"/>
  <c r="H47" i="13"/>
  <c r="H46" i="13"/>
  <c r="H43" i="13"/>
  <c r="H42" i="13"/>
  <c r="U41" i="13"/>
  <c r="Q41" i="13"/>
  <c r="H41" i="13"/>
  <c r="D38" i="13"/>
  <c r="D36" i="13"/>
  <c r="D34" i="13"/>
  <c r="D31" i="13"/>
  <c r="D32" i="13"/>
  <c r="B30" i="13"/>
  <c r="D26" i="13"/>
  <c r="D24" i="13"/>
  <c r="D23" i="13"/>
  <c r="D20" i="13"/>
  <c r="D19" i="13"/>
  <c r="D18" i="13"/>
  <c r="D17" i="13"/>
  <c r="D16" i="13"/>
  <c r="AC27" i="13"/>
  <c r="AC26" i="13"/>
  <c r="AC25" i="13"/>
  <c r="AC24" i="13"/>
  <c r="AC23" i="13"/>
  <c r="AC20" i="13"/>
  <c r="AC19" i="13"/>
  <c r="AC18" i="13"/>
  <c r="AC17" i="13"/>
  <c r="AC16" i="13"/>
  <c r="J13" i="13"/>
  <c r="U12" i="13"/>
  <c r="J12" i="13"/>
  <c r="AC11" i="13"/>
  <c r="U11" i="13"/>
  <c r="J11" i="13"/>
  <c r="AC10" i="13"/>
  <c r="U10" i="13"/>
  <c r="J10" i="13"/>
  <c r="Y7" i="13"/>
  <c r="Q7" i="13"/>
  <c r="F7" i="13"/>
  <c r="AD4" i="13"/>
  <c r="Z4" i="13"/>
  <c r="U4" i="13"/>
  <c r="L4" i="13"/>
  <c r="P4" i="13"/>
  <c r="T58" i="13"/>
  <c r="O58" i="13"/>
  <c r="AB25" i="13"/>
  <c r="AA25" i="13"/>
  <c r="Z25" i="13"/>
  <c r="Y25" i="13"/>
  <c r="X25" i="13"/>
  <c r="W25" i="13"/>
  <c r="V25" i="13"/>
  <c r="U25" i="13"/>
  <c r="T25" i="13"/>
  <c r="S25" i="13"/>
  <c r="R25" i="13"/>
  <c r="Q25" i="13"/>
  <c r="P25" i="13"/>
  <c r="O25" i="13"/>
  <c r="N25" i="13"/>
  <c r="M25" i="13"/>
  <c r="L25" i="13"/>
  <c r="K25" i="13"/>
  <c r="J25" i="13"/>
  <c r="I25" i="13"/>
  <c r="H25" i="13"/>
  <c r="G25" i="13"/>
  <c r="F25" i="13"/>
  <c r="E25" i="13"/>
  <c r="AB24" i="13"/>
  <c r="AA24" i="13"/>
  <c r="Z24" i="13"/>
  <c r="Y24" i="13"/>
  <c r="X24" i="13"/>
  <c r="W24" i="13"/>
  <c r="V24" i="13"/>
  <c r="U24" i="13"/>
  <c r="T24" i="13"/>
  <c r="S24" i="13"/>
  <c r="R24" i="13"/>
  <c r="Q24" i="13"/>
  <c r="P24" i="13"/>
  <c r="O24" i="13"/>
  <c r="N24" i="13"/>
  <c r="M24" i="13"/>
  <c r="L24" i="13"/>
  <c r="K24" i="13"/>
  <c r="J24" i="13"/>
  <c r="I24" i="13"/>
  <c r="H24" i="13"/>
  <c r="G24" i="13"/>
  <c r="F24" i="13"/>
  <c r="E24" i="13"/>
  <c r="AB23" i="13"/>
  <c r="AA23" i="13"/>
  <c r="Z23" i="13"/>
  <c r="Y23" i="13"/>
  <c r="X23" i="13"/>
  <c r="W23" i="13"/>
  <c r="V23" i="13"/>
  <c r="U23" i="13"/>
  <c r="T23" i="13"/>
  <c r="S23" i="13"/>
  <c r="R23" i="13"/>
  <c r="Q23" i="13"/>
  <c r="P23" i="13"/>
  <c r="O23" i="13"/>
  <c r="N23" i="13"/>
  <c r="M23" i="13"/>
  <c r="L23" i="13"/>
  <c r="K23" i="13"/>
  <c r="J23" i="13"/>
  <c r="I23" i="13"/>
  <c r="H23" i="13"/>
  <c r="G23" i="13"/>
  <c r="F23" i="13"/>
  <c r="E23" i="13"/>
  <c r="AB20" i="13"/>
  <c r="AA20" i="13"/>
  <c r="Z20" i="13"/>
  <c r="Y20" i="13"/>
  <c r="X20" i="13"/>
  <c r="W20" i="13"/>
  <c r="V20" i="13"/>
  <c r="U20" i="13"/>
  <c r="T20" i="13"/>
  <c r="S20" i="13"/>
  <c r="R20" i="13"/>
  <c r="Q20" i="13"/>
  <c r="P20" i="13"/>
  <c r="O20" i="13"/>
  <c r="N20" i="13"/>
  <c r="M20" i="13"/>
  <c r="L20" i="13"/>
  <c r="K20" i="13"/>
  <c r="J20" i="13"/>
  <c r="I20" i="13"/>
  <c r="H20" i="13"/>
  <c r="G20" i="13"/>
  <c r="F20" i="13"/>
  <c r="E20" i="13"/>
  <c r="AB19" i="13"/>
  <c r="AA19" i="13"/>
  <c r="Z19" i="13"/>
  <c r="Y19" i="13"/>
  <c r="X19" i="13"/>
  <c r="W19" i="13"/>
  <c r="V19" i="13"/>
  <c r="U19" i="13"/>
  <c r="T19" i="13"/>
  <c r="S19" i="13"/>
  <c r="R19" i="13"/>
  <c r="Q19" i="13"/>
  <c r="P19" i="13"/>
  <c r="O19" i="13"/>
  <c r="N19" i="13"/>
  <c r="M19" i="13"/>
  <c r="L19" i="13"/>
  <c r="K19" i="13"/>
  <c r="J19" i="13"/>
  <c r="I19" i="13"/>
  <c r="H19" i="13"/>
  <c r="G19" i="13"/>
  <c r="F19" i="13"/>
  <c r="E19" i="13"/>
  <c r="AB18" i="13"/>
  <c r="AA18" i="13"/>
  <c r="Z18" i="13"/>
  <c r="Y18" i="13"/>
  <c r="X18" i="13"/>
  <c r="W18" i="13"/>
  <c r="V18" i="13"/>
  <c r="U18" i="13"/>
  <c r="T18" i="13"/>
  <c r="S18" i="13"/>
  <c r="R18" i="13"/>
  <c r="Q18" i="13"/>
  <c r="P18" i="13"/>
  <c r="O18" i="13"/>
  <c r="N18" i="13"/>
  <c r="M18" i="13"/>
  <c r="L18" i="13"/>
  <c r="K18" i="13"/>
  <c r="J18" i="13"/>
  <c r="I18" i="13"/>
  <c r="H18" i="13"/>
  <c r="G18" i="13"/>
  <c r="F18" i="13"/>
  <c r="E18" i="13"/>
  <c r="AB17" i="13"/>
  <c r="AA17" i="13"/>
  <c r="Z17" i="13"/>
  <c r="Y17" i="13"/>
  <c r="X17" i="13"/>
  <c r="W17" i="13"/>
  <c r="V17" i="13"/>
  <c r="U17" i="13"/>
  <c r="T17" i="13"/>
  <c r="S17" i="13"/>
  <c r="R17" i="13"/>
  <c r="Q17" i="13"/>
  <c r="P17" i="13"/>
  <c r="O17" i="13"/>
  <c r="N17" i="13"/>
  <c r="M17" i="13"/>
  <c r="L17" i="13"/>
  <c r="K17" i="13"/>
  <c r="J17" i="13"/>
  <c r="I17" i="13"/>
  <c r="H17" i="13"/>
  <c r="G17" i="13"/>
  <c r="F17" i="13"/>
  <c r="E17" i="13"/>
  <c r="AB16" i="13"/>
  <c r="AA16" i="13"/>
  <c r="Z16" i="13"/>
  <c r="Y16" i="13"/>
  <c r="X16" i="13"/>
  <c r="W16" i="13"/>
  <c r="V16" i="13"/>
  <c r="U16" i="13"/>
  <c r="T16" i="13"/>
  <c r="S16" i="13"/>
  <c r="R16" i="13"/>
  <c r="Q16" i="13"/>
  <c r="P16" i="13"/>
  <c r="O16" i="13"/>
  <c r="N16" i="13"/>
  <c r="M16" i="13"/>
  <c r="L16" i="13"/>
  <c r="K16" i="13"/>
  <c r="J16" i="13"/>
  <c r="I16" i="13"/>
  <c r="H16" i="13"/>
  <c r="G16" i="13"/>
  <c r="F16" i="13"/>
  <c r="E16" i="13"/>
  <c r="X156" i="6"/>
  <c r="A15" i="11"/>
  <c r="K15" i="11" s="1"/>
  <c r="A14" i="11"/>
  <c r="K14" i="11" s="1"/>
  <c r="A13" i="11"/>
  <c r="K13" i="11" s="1"/>
  <c r="A11" i="11"/>
  <c r="K11" i="11" s="1"/>
  <c r="H5" i="11"/>
  <c r="R5" i="11" s="1"/>
  <c r="C5" i="11"/>
  <c r="M5" i="11" s="1"/>
  <c r="N4" i="11"/>
  <c r="M4" i="11"/>
  <c r="AC31" i="13" l="1"/>
  <c r="AC32" i="13"/>
  <c r="AC36" i="13"/>
  <c r="AD36" i="13"/>
  <c r="AD34" i="13"/>
  <c r="AC34" i="13"/>
  <c r="AD33" i="13"/>
  <c r="AD37" i="13"/>
  <c r="AC38" i="13"/>
  <c r="AD99" i="6" l="1"/>
  <c r="AD25" i="13" s="1"/>
  <c r="AC152" i="6" l="1"/>
  <c r="C112" i="6" l="1"/>
  <c r="AG38" i="6" l="1"/>
  <c r="Y56" i="6"/>
  <c r="AD8" i="13" s="1"/>
  <c r="F62" i="6"/>
  <c r="O197" i="6"/>
  <c r="M197" i="6"/>
  <c r="D99" i="6"/>
  <c r="D25" i="13" s="1"/>
  <c r="D188" i="6"/>
  <c r="Q105" i="6"/>
  <c r="O105" i="6"/>
  <c r="M105" i="6"/>
  <c r="AE63" i="6" l="1"/>
  <c r="E63" i="6"/>
  <c r="AE56" i="6"/>
  <c r="AE110" i="6"/>
  <c r="N112" i="6" s="1"/>
  <c r="AF63" i="6" l="1"/>
  <c r="S95" i="6"/>
  <c r="U92" i="6"/>
  <c r="Q82" i="6"/>
  <c r="AE85" i="6"/>
  <c r="D81" i="6"/>
  <c r="AF62" i="6"/>
  <c r="AG63" i="6"/>
  <c r="E61" i="6" l="1"/>
  <c r="E8" i="13"/>
  <c r="AB198" i="6" l="1"/>
  <c r="AB196" i="6"/>
  <c r="AB194" i="6"/>
  <c r="AB192" i="6"/>
  <c r="AA112" i="6"/>
  <c r="AE107" i="6"/>
  <c r="Z30" i="6" l="1"/>
  <c r="Q208" i="6"/>
  <c r="T219" i="6"/>
  <c r="R219" i="6"/>
  <c r="O219" i="6"/>
  <c r="M219" i="6"/>
  <c r="D217" i="6"/>
  <c r="AC177" i="6"/>
  <c r="M120" i="6"/>
  <c r="M118" i="6"/>
  <c r="AC97" i="6"/>
  <c r="AD95" i="6"/>
  <c r="AC82" i="6"/>
  <c r="D35" i="6"/>
  <c r="Z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KYOKO KOIKE</author>
    <author>小池 京子</author>
  </authors>
  <commentList>
    <comment ref="V14" authorId="0" shapeId="0" xr:uid="{90981C55-9B4A-4D8E-9266-D78D8B817ADE}">
      <text>
        <r>
          <rPr>
            <b/>
            <sz val="9"/>
            <color indexed="81"/>
            <rFont val="MS P ゴシック"/>
            <family val="3"/>
            <charset val="128"/>
          </rPr>
          <t>任意
TUTのアドレスで
なくても可</t>
        </r>
      </text>
    </comment>
    <comment ref="Y56" authorId="1" shapeId="0" xr:uid="{4FD1BAE7-948F-466E-AAAF-4779376B2E6C}">
      <text>
        <r>
          <rPr>
            <b/>
            <sz val="9"/>
            <color indexed="81"/>
            <rFont val="MS P ゴシック"/>
            <family val="3"/>
            <charset val="128"/>
          </rPr>
          <t>貸与を受けている場合、
奨学生番号を記入し、
表示される貸与種別が
正しいことを確認してから
希望を記入してください。</t>
        </r>
      </text>
    </comment>
    <comment ref="AE71" authorId="0" shapeId="0" xr:uid="{032099DF-8113-4353-9687-2B34B28AF6CC}">
      <text>
        <r>
          <rPr>
            <b/>
            <sz val="9"/>
            <color indexed="81"/>
            <rFont val="MS P ゴシック"/>
            <family val="3"/>
            <charset val="128"/>
          </rPr>
          <t>在学課程選択用
プルダウンリスト名</t>
        </r>
      </text>
    </comment>
    <comment ref="AE82" authorId="0" shapeId="0" xr:uid="{28AFABAF-3EDB-4FD8-A2BF-90999FE440DF}">
      <text>
        <r>
          <rPr>
            <b/>
            <sz val="9"/>
            <color indexed="81"/>
            <rFont val="MS P ゴシック"/>
            <family val="3"/>
            <charset val="128"/>
          </rPr>
          <t>第一種等貸与月額選択用
プルダウンリスト名</t>
        </r>
      </text>
    </comment>
    <comment ref="AE85" authorId="0" shapeId="0" xr:uid="{990F6BBF-DB53-4A43-AF6E-910C6D4DC587}">
      <text>
        <r>
          <rPr>
            <b/>
            <sz val="9"/>
            <color indexed="81"/>
            <rFont val="MS P ゴシック"/>
            <family val="3"/>
            <charset val="128"/>
          </rPr>
          <t>返還方式選択用
プルダウンリスト名</t>
        </r>
      </text>
    </comment>
    <comment ref="AE107" authorId="0" shapeId="0" xr:uid="{D60B232D-A38E-4873-AD6B-0FA16B8BBF5D}">
      <text>
        <r>
          <rPr>
            <b/>
            <sz val="9"/>
            <color indexed="81"/>
            <rFont val="MS P ゴシック"/>
            <family val="3"/>
            <charset val="128"/>
          </rPr>
          <t>保証制度選択用
プルダウンリスト名</t>
        </r>
      </text>
    </comment>
    <comment ref="W173" authorId="1" shapeId="0" xr:uid="{BB312279-A5D0-4F86-BEC0-67C3F1F36F61}">
      <text>
        <r>
          <rPr>
            <b/>
            <sz val="9"/>
            <color indexed="81"/>
            <rFont val="MS P ゴシック"/>
            <family val="3"/>
            <charset val="128"/>
          </rPr>
          <t>転職している場合でも、
減収していない場合は「いいえ」を選択する。</t>
        </r>
      </text>
    </comment>
  </commentList>
</comments>
</file>

<file path=xl/sharedStrings.xml><?xml version="1.0" encoding="utf-8"?>
<sst xmlns="http://schemas.openxmlformats.org/spreadsheetml/2006/main" count="541" uniqueCount="375">
  <si>
    <t>はい</t>
    <phoneticPr fontId="1"/>
  </si>
  <si>
    <t>いいえ</t>
    <phoneticPr fontId="1"/>
  </si>
  <si>
    <t>申込ID</t>
    <rPh sb="0" eb="2">
      <t>モウシコミ</t>
    </rPh>
    <phoneticPr fontId="1"/>
  </si>
  <si>
    <t>Y</t>
    <phoneticPr fontId="1"/>
  </si>
  <si>
    <t>M</t>
    <phoneticPr fontId="1"/>
  </si>
  <si>
    <t>＜STEP1＞申請にあたっての同意事項の確認</t>
    <rPh sb="7" eb="9">
      <t>シンセイ</t>
    </rPh>
    <rPh sb="15" eb="17">
      <t>ドウイ</t>
    </rPh>
    <rPh sb="17" eb="19">
      <t>ジコウ</t>
    </rPh>
    <rPh sb="20" eb="22">
      <t>カクニン</t>
    </rPh>
    <phoneticPr fontId="1"/>
  </si>
  <si>
    <t>＜STEP2＞誓約</t>
    <rPh sb="7" eb="9">
      <t>セイヤク</t>
    </rPh>
    <phoneticPr fontId="1"/>
  </si>
  <si>
    <t>氏名（全角漢字）</t>
    <rPh sb="0" eb="2">
      <t>シメイ</t>
    </rPh>
    <rPh sb="3" eb="5">
      <t>ゼンカク</t>
    </rPh>
    <rPh sb="5" eb="7">
      <t>カンジ</t>
    </rPh>
    <phoneticPr fontId="1"/>
  </si>
  <si>
    <t>姓</t>
    <rPh sb="0" eb="1">
      <t>セイ</t>
    </rPh>
    <phoneticPr fontId="1"/>
  </si>
  <si>
    <t>名</t>
    <rPh sb="0" eb="1">
      <t>メイ</t>
    </rPh>
    <phoneticPr fontId="1"/>
  </si>
  <si>
    <t>5文字以内</t>
    <rPh sb="1" eb="3">
      <t>モジ</t>
    </rPh>
    <rPh sb="3" eb="5">
      <t>イナイ</t>
    </rPh>
    <phoneticPr fontId="1"/>
  </si>
  <si>
    <t>15文字以内</t>
    <rPh sb="2" eb="4">
      <t>モジ</t>
    </rPh>
    <rPh sb="4" eb="6">
      <t>イナイ</t>
    </rPh>
    <phoneticPr fontId="1"/>
  </si>
  <si>
    <t>氏名（全角カナ）</t>
    <rPh sb="0" eb="2">
      <t>シメイ</t>
    </rPh>
    <rPh sb="3" eb="5">
      <t>ゼンカク</t>
    </rPh>
    <phoneticPr fontId="1"/>
  </si>
  <si>
    <t>月</t>
    <rPh sb="0" eb="1">
      <t>ガツ</t>
    </rPh>
    <phoneticPr fontId="1"/>
  </si>
  <si>
    <t>日生</t>
    <rPh sb="0" eb="1">
      <t>ニチ</t>
    </rPh>
    <rPh sb="1" eb="2">
      <t>ウ</t>
    </rPh>
    <phoneticPr fontId="1"/>
  </si>
  <si>
    <t>年</t>
    <rPh sb="0" eb="1">
      <t>ネン</t>
    </rPh>
    <phoneticPr fontId="1"/>
  </si>
  <si>
    <t>生年月日</t>
    <rPh sb="0" eb="2">
      <t>セイネン</t>
    </rPh>
    <rPh sb="2" eb="4">
      <t>ガッピ</t>
    </rPh>
    <phoneticPr fontId="1"/>
  </si>
  <si>
    <t>国籍</t>
    <rPh sb="0" eb="2">
      <t>コクセキ</t>
    </rPh>
    <phoneticPr fontId="1"/>
  </si>
  <si>
    <t>在留資格</t>
    <rPh sb="0" eb="2">
      <t>ザイリュウ</t>
    </rPh>
    <rPh sb="2" eb="4">
      <t>シカク</t>
    </rPh>
    <phoneticPr fontId="1"/>
  </si>
  <si>
    <t>在留期間満了日</t>
    <rPh sb="0" eb="2">
      <t>ザイリュウ</t>
    </rPh>
    <rPh sb="2" eb="4">
      <t>キカン</t>
    </rPh>
    <rPh sb="4" eb="7">
      <t>マンリョウビ</t>
    </rPh>
    <phoneticPr fontId="1"/>
  </si>
  <si>
    <t>日</t>
    <rPh sb="0" eb="1">
      <t>ニチ</t>
    </rPh>
    <phoneticPr fontId="1"/>
  </si>
  <si>
    <t>日本国へ初めて入国した日</t>
    <rPh sb="0" eb="3">
      <t>ニホンコク</t>
    </rPh>
    <rPh sb="4" eb="5">
      <t>ハジ</t>
    </rPh>
    <rPh sb="7" eb="9">
      <t>ニュウコク</t>
    </rPh>
    <rPh sb="11" eb="12">
      <t>ヒ</t>
    </rPh>
    <phoneticPr fontId="1"/>
  </si>
  <si>
    <t>日本国の小学校を卒業しましたか。</t>
    <rPh sb="0" eb="3">
      <t>ニホンコク</t>
    </rPh>
    <rPh sb="4" eb="7">
      <t>ショウガッコウ</t>
    </rPh>
    <rPh sb="8" eb="10">
      <t>ソツギョウ</t>
    </rPh>
    <phoneticPr fontId="1"/>
  </si>
  <si>
    <t>卒業した小学校名</t>
    <rPh sb="0" eb="2">
      <t>ソツギョウ</t>
    </rPh>
    <rPh sb="4" eb="7">
      <t>ショウガッコウ</t>
    </rPh>
    <rPh sb="7" eb="8">
      <t>メイ</t>
    </rPh>
    <phoneticPr fontId="1"/>
  </si>
  <si>
    <t>卒業した小学校の所在地（都道府県）</t>
    <rPh sb="0" eb="2">
      <t>ソツギョウ</t>
    </rPh>
    <rPh sb="4" eb="7">
      <t>ショウガッコウ</t>
    </rPh>
    <rPh sb="8" eb="11">
      <t>ショザイチ</t>
    </rPh>
    <rPh sb="12" eb="16">
      <t>トドウフケン</t>
    </rPh>
    <phoneticPr fontId="1"/>
  </si>
  <si>
    <t>日本国の中学校を卒業しましたか。</t>
    <rPh sb="0" eb="3">
      <t>ニホンコク</t>
    </rPh>
    <rPh sb="4" eb="7">
      <t>チュウガッコウ</t>
    </rPh>
    <rPh sb="8" eb="10">
      <t>ソツギョウ</t>
    </rPh>
    <phoneticPr fontId="1"/>
  </si>
  <si>
    <t>卒業した中学校名</t>
    <rPh sb="0" eb="2">
      <t>ソツギョウ</t>
    </rPh>
    <rPh sb="4" eb="7">
      <t>チュウガッコウ</t>
    </rPh>
    <rPh sb="7" eb="8">
      <t>メイ</t>
    </rPh>
    <phoneticPr fontId="1"/>
  </si>
  <si>
    <t>卒業した中学校の所在地（都道府県）</t>
    <rPh sb="0" eb="2">
      <t>ソツギョウ</t>
    </rPh>
    <rPh sb="4" eb="7">
      <t>チュウガッコウ</t>
    </rPh>
    <rPh sb="8" eb="11">
      <t>ショザイチ</t>
    </rPh>
    <rPh sb="12" eb="16">
      <t>トドウフケン</t>
    </rPh>
    <phoneticPr fontId="1"/>
  </si>
  <si>
    <t>日本国の高等学校を卒業しましたか。</t>
    <rPh sb="0" eb="3">
      <t>ニホンコク</t>
    </rPh>
    <rPh sb="4" eb="6">
      <t>コウトウ</t>
    </rPh>
    <rPh sb="6" eb="8">
      <t>ガッコウ</t>
    </rPh>
    <rPh sb="9" eb="11">
      <t>ソツギョウ</t>
    </rPh>
    <phoneticPr fontId="1"/>
  </si>
  <si>
    <t>卒業した高等学校名</t>
    <rPh sb="0" eb="2">
      <t>ソツギョウ</t>
    </rPh>
    <rPh sb="4" eb="6">
      <t>コウトウ</t>
    </rPh>
    <rPh sb="6" eb="8">
      <t>ガッコウ</t>
    </rPh>
    <rPh sb="8" eb="9">
      <t>メイ</t>
    </rPh>
    <phoneticPr fontId="1"/>
  </si>
  <si>
    <t>卒業した高等学校の所在地（都道府県）</t>
    <rPh sb="0" eb="2">
      <t>ソツギョウ</t>
    </rPh>
    <rPh sb="4" eb="6">
      <t>コウトウ</t>
    </rPh>
    <rPh sb="6" eb="8">
      <t>ガッコウ</t>
    </rPh>
    <rPh sb="9" eb="12">
      <t>ショザイチ</t>
    </rPh>
    <rPh sb="13" eb="17">
      <t>トドウフケン</t>
    </rPh>
    <phoneticPr fontId="1"/>
  </si>
  <si>
    <t>＜STEP3＞奨学金申込情報</t>
    <rPh sb="7" eb="10">
      <t>ショウガクキン</t>
    </rPh>
    <rPh sb="10" eb="12">
      <t>モウシコミ</t>
    </rPh>
    <rPh sb="12" eb="14">
      <t>ジョウホウ</t>
    </rPh>
    <phoneticPr fontId="1"/>
  </si>
  <si>
    <t>豊橋技術科学大学大学院</t>
    <rPh sb="0" eb="8">
      <t>トヨハシギジュツカガクダイガク</t>
    </rPh>
    <rPh sb="8" eb="11">
      <t>ダイガクイン</t>
    </rPh>
    <phoneticPr fontId="1"/>
  </si>
  <si>
    <t>←表示内容を確認</t>
    <rPh sb="1" eb="3">
      <t>ヒョウジ</t>
    </rPh>
    <rPh sb="3" eb="5">
      <t>ナイヨウ</t>
    </rPh>
    <rPh sb="6" eb="8">
      <t>カクニン</t>
    </rPh>
    <phoneticPr fontId="1"/>
  </si>
  <si>
    <t>年次</t>
    <rPh sb="0" eb="2">
      <t>ネンジ</t>
    </rPh>
    <phoneticPr fontId="1"/>
  </si>
  <si>
    <t>昼（昼夜開講含む）</t>
    <rPh sb="0" eb="1">
      <t>ヒル</t>
    </rPh>
    <rPh sb="2" eb="4">
      <t>チュウヤ</t>
    </rPh>
    <rPh sb="4" eb="6">
      <t>カイコウ</t>
    </rPh>
    <rPh sb="6" eb="7">
      <t>フク</t>
    </rPh>
    <phoneticPr fontId="1"/>
  </si>
  <si>
    <t>月修了（見込）予定</t>
    <rPh sb="0" eb="1">
      <t>ガツ</t>
    </rPh>
    <rPh sb="1" eb="3">
      <t>シュウリョウ</t>
    </rPh>
    <rPh sb="4" eb="6">
      <t>ミコ</t>
    </rPh>
    <rPh sb="7" eb="9">
      <t>ヨテイ</t>
    </rPh>
    <phoneticPr fontId="1"/>
  </si>
  <si>
    <t>ヶ月</t>
    <rPh sb="1" eb="2">
      <t>ゲツ</t>
    </rPh>
    <phoneticPr fontId="1"/>
  </si>
  <si>
    <t>奨学金貸与額情報</t>
    <rPh sb="0" eb="3">
      <t>ショウガクキン</t>
    </rPh>
    <rPh sb="3" eb="6">
      <t>タイヨガク</t>
    </rPh>
    <rPh sb="6" eb="8">
      <t>ジョウホウ</t>
    </rPh>
    <phoneticPr fontId="1"/>
  </si>
  <si>
    <t>希望する返還方式</t>
    <rPh sb="0" eb="2">
      <t>キボウ</t>
    </rPh>
    <rPh sb="4" eb="6">
      <t>ヘンカン</t>
    </rPh>
    <rPh sb="6" eb="8">
      <t>ホウシキ</t>
    </rPh>
    <phoneticPr fontId="1"/>
  </si>
  <si>
    <t>所得連動方式</t>
    <rPh sb="0" eb="2">
      <t>ショトク</t>
    </rPh>
    <rPh sb="2" eb="4">
      <t>レンドウ</t>
    </rPh>
    <rPh sb="4" eb="6">
      <t>ホウシキ</t>
    </rPh>
    <phoneticPr fontId="1"/>
  </si>
  <si>
    <t>再貸与希望有無</t>
    <rPh sb="0" eb="3">
      <t>サイタイヨ</t>
    </rPh>
    <rPh sb="3" eb="5">
      <t>キボウ</t>
    </rPh>
    <rPh sb="5" eb="7">
      <t>ウム</t>
    </rPh>
    <phoneticPr fontId="1"/>
  </si>
  <si>
    <t>→「はい」の場合、奨学生番号</t>
    <rPh sb="6" eb="8">
      <t>バアイ</t>
    </rPh>
    <rPh sb="9" eb="12">
      <t>ショウガクセイ</t>
    </rPh>
    <rPh sb="12" eb="14">
      <t>バンゴウ</t>
    </rPh>
    <phoneticPr fontId="1"/>
  </si>
  <si>
    <t>制度を確認のうえ、「同意」をチェックしてください。</t>
    <rPh sb="0" eb="2">
      <t>セイド</t>
    </rPh>
    <rPh sb="3" eb="5">
      <t>カクニン</t>
    </rPh>
    <rPh sb="10" eb="12">
      <t>ドウイ</t>
    </rPh>
    <phoneticPr fontId="1"/>
  </si>
  <si>
    <t>第二種奨学金貸与額</t>
    <rPh sb="0" eb="3">
      <t>ダイニシュ</t>
    </rPh>
    <rPh sb="3" eb="6">
      <t>ショウガクキン</t>
    </rPh>
    <rPh sb="6" eb="9">
      <t>タイヨガク</t>
    </rPh>
    <phoneticPr fontId="1"/>
  </si>
  <si>
    <t>希望する貸与開始月</t>
    <rPh sb="0" eb="2">
      <t>キボウ</t>
    </rPh>
    <rPh sb="4" eb="6">
      <t>タイヨ</t>
    </rPh>
    <rPh sb="6" eb="9">
      <t>カイシツキ</t>
    </rPh>
    <phoneticPr fontId="1"/>
  </si>
  <si>
    <t>入学時特別増額貸与奨学金</t>
    <rPh sb="0" eb="3">
      <t>ニュウガクジ</t>
    </rPh>
    <rPh sb="3" eb="5">
      <t>トクベツ</t>
    </rPh>
    <rPh sb="5" eb="7">
      <t>ゾウガク</t>
    </rPh>
    <rPh sb="7" eb="9">
      <t>タイヨ</t>
    </rPh>
    <rPh sb="9" eb="12">
      <t>ショウガクキン</t>
    </rPh>
    <phoneticPr fontId="1"/>
  </si>
  <si>
    <t>希望する金額</t>
    <rPh sb="0" eb="2">
      <t>キボウ</t>
    </rPh>
    <rPh sb="4" eb="6">
      <t>キンガク</t>
    </rPh>
    <phoneticPr fontId="1"/>
  </si>
  <si>
    <t>希望する利率算定方式</t>
    <rPh sb="0" eb="2">
      <t>キボウ</t>
    </rPh>
    <rPh sb="4" eb="6">
      <t>リリツ</t>
    </rPh>
    <rPh sb="6" eb="8">
      <t>サンテイ</t>
    </rPh>
    <rPh sb="8" eb="10">
      <t>ホウシキ</t>
    </rPh>
    <phoneticPr fontId="1"/>
  </si>
  <si>
    <t>＜STEP4＞個人・履歴情報</t>
    <rPh sb="7" eb="9">
      <t>コジン</t>
    </rPh>
    <rPh sb="10" eb="12">
      <t>リレキ</t>
    </rPh>
    <rPh sb="12" eb="14">
      <t>ジョウホウ</t>
    </rPh>
    <phoneticPr fontId="1"/>
  </si>
  <si>
    <t>あなたのお名前</t>
    <rPh sb="5" eb="7">
      <t>ナマエ</t>
    </rPh>
    <phoneticPr fontId="1"/>
  </si>
  <si>
    <t>あなたの性別</t>
    <rPh sb="4" eb="6">
      <t>セイベツ</t>
    </rPh>
    <phoneticPr fontId="1"/>
  </si>
  <si>
    <t>あなたの生年月日</t>
    <rPh sb="4" eb="6">
      <t>セイネン</t>
    </rPh>
    <rPh sb="6" eb="8">
      <t>ガッピ</t>
    </rPh>
    <phoneticPr fontId="1"/>
  </si>
  <si>
    <t>あなたの自宅電話番号</t>
    <rPh sb="4" eb="6">
      <t>ジタク</t>
    </rPh>
    <rPh sb="6" eb="8">
      <t>デンワ</t>
    </rPh>
    <rPh sb="8" eb="10">
      <t>バンゴウ</t>
    </rPh>
    <phoneticPr fontId="1"/>
  </si>
  <si>
    <t>あなたの携帯番号</t>
    <rPh sb="4" eb="6">
      <t>ケイタイ</t>
    </rPh>
    <rPh sb="6" eb="8">
      <t>バンゴウ</t>
    </rPh>
    <phoneticPr fontId="1"/>
  </si>
  <si>
    <t>履歴情報</t>
    <rPh sb="0" eb="2">
      <t>リレキ</t>
    </rPh>
    <rPh sb="2" eb="4">
      <t>ジョウホウ</t>
    </rPh>
    <phoneticPr fontId="1"/>
  </si>
  <si>
    <t>あなたの最終学歴</t>
    <rPh sb="4" eb="6">
      <t>サイシュウ</t>
    </rPh>
    <rPh sb="6" eb="8">
      <t>ガクレキ</t>
    </rPh>
    <phoneticPr fontId="1"/>
  </si>
  <si>
    <t>機構等から貸与・給付を受けたことがあるか</t>
    <rPh sb="0" eb="2">
      <t>キコウ</t>
    </rPh>
    <rPh sb="2" eb="3">
      <t>ナド</t>
    </rPh>
    <rPh sb="5" eb="7">
      <t>タイヨ</t>
    </rPh>
    <rPh sb="8" eb="10">
      <t>キュウフ</t>
    </rPh>
    <rPh sb="11" eb="12">
      <t>ウ</t>
    </rPh>
    <phoneticPr fontId="1"/>
  </si>
  <si>
    <t>＜STEP5＞保証制度</t>
    <rPh sb="7" eb="9">
      <t>ホショウ</t>
    </rPh>
    <rPh sb="9" eb="11">
      <t>セイド</t>
    </rPh>
    <phoneticPr fontId="1"/>
  </si>
  <si>
    <t>配偶者の有無</t>
    <rPh sb="0" eb="3">
      <t>ハイグウシャ</t>
    </rPh>
    <rPh sb="4" eb="6">
      <t>ウム</t>
    </rPh>
    <phoneticPr fontId="1"/>
  </si>
  <si>
    <t>あなたの住所</t>
    <rPh sb="4" eb="6">
      <t>ジュウショ</t>
    </rPh>
    <phoneticPr fontId="1"/>
  </si>
  <si>
    <t>-</t>
    <phoneticPr fontId="1"/>
  </si>
  <si>
    <t>住所１</t>
    <rPh sb="0" eb="2">
      <t>ジュウショ</t>
    </rPh>
    <phoneticPr fontId="1"/>
  </si>
  <si>
    <t>住所２（番地以降）</t>
    <rPh sb="0" eb="2">
      <t>ジュウショ</t>
    </rPh>
    <rPh sb="4" eb="6">
      <t>バンチ</t>
    </rPh>
    <rPh sb="6" eb="8">
      <t>イコウ</t>
    </rPh>
    <phoneticPr fontId="1"/>
  </si>
  <si>
    <t>配偶者の氏名</t>
    <rPh sb="0" eb="3">
      <t>ハイグウシャ</t>
    </rPh>
    <rPh sb="4" eb="6">
      <t>シメイ</t>
    </rPh>
    <phoneticPr fontId="1"/>
  </si>
  <si>
    <t>郵便番号</t>
    <rPh sb="0" eb="2">
      <t>ユウビン</t>
    </rPh>
    <rPh sb="2" eb="4">
      <t>バンゴウ</t>
    </rPh>
    <phoneticPr fontId="1"/>
  </si>
  <si>
    <t>＜STEP7＞研究・家庭事情情報</t>
    <rPh sb="7" eb="9">
      <t>ケンキュウ</t>
    </rPh>
    <rPh sb="10" eb="12">
      <t>カテイ</t>
    </rPh>
    <rPh sb="12" eb="14">
      <t>ジジョウ</t>
    </rPh>
    <rPh sb="14" eb="16">
      <t>ジョウホウ</t>
    </rPh>
    <phoneticPr fontId="1"/>
  </si>
  <si>
    <t>＜STEP8＞</t>
    <phoneticPr fontId="1"/>
  </si>
  <si>
    <t>あなた本人の預・貯金口座ですか。</t>
    <rPh sb="3" eb="5">
      <t>ホンニン</t>
    </rPh>
    <rPh sb="6" eb="7">
      <t>アズカリ</t>
    </rPh>
    <rPh sb="8" eb="10">
      <t>チョキン</t>
    </rPh>
    <rPh sb="10" eb="12">
      <t>コウザ</t>
    </rPh>
    <phoneticPr fontId="1"/>
  </si>
  <si>
    <t>銀行等の普通預金口座、またはゆうちょ銀行の通常貯金口座ですか。</t>
    <rPh sb="0" eb="3">
      <t>ギンコウナド</t>
    </rPh>
    <rPh sb="4" eb="6">
      <t>フツウ</t>
    </rPh>
    <rPh sb="6" eb="8">
      <t>ヨキン</t>
    </rPh>
    <rPh sb="8" eb="10">
      <t>コウザ</t>
    </rPh>
    <rPh sb="18" eb="20">
      <t>ギンコウ</t>
    </rPh>
    <rPh sb="21" eb="23">
      <t>ツウジョウ</t>
    </rPh>
    <rPh sb="23" eb="25">
      <t>チョキン</t>
    </rPh>
    <rPh sb="25" eb="27">
      <t>コウザ</t>
    </rPh>
    <phoneticPr fontId="1"/>
  </si>
  <si>
    <t>誓約欄のカナ氏名と通帳の口座名義人（カナ）は完全に同一ですか。</t>
    <rPh sb="0" eb="2">
      <t>セイヤク</t>
    </rPh>
    <rPh sb="2" eb="3">
      <t>ラン</t>
    </rPh>
    <rPh sb="6" eb="8">
      <t>シメイ</t>
    </rPh>
    <rPh sb="9" eb="11">
      <t>ツウチョウ</t>
    </rPh>
    <rPh sb="12" eb="14">
      <t>コウザ</t>
    </rPh>
    <rPh sb="14" eb="17">
      <t>メイギニン</t>
    </rPh>
    <rPh sb="22" eb="24">
      <t>カンゼン</t>
    </rPh>
    <rPh sb="25" eb="27">
      <t>ドウイツ</t>
    </rPh>
    <phoneticPr fontId="1"/>
  </si>
  <si>
    <t>金融機関名・支店名・口座番号（ゆうちょ銀行以外の場合）、または記号・番号（ゆうちょ銀行の場合）は正しいですか。</t>
    <rPh sb="0" eb="2">
      <t>キンユウ</t>
    </rPh>
    <rPh sb="2" eb="5">
      <t>キカンメイ</t>
    </rPh>
    <rPh sb="6" eb="9">
      <t>シテンメイ</t>
    </rPh>
    <rPh sb="10" eb="12">
      <t>コウザ</t>
    </rPh>
    <rPh sb="12" eb="14">
      <t>バンゴウ</t>
    </rPh>
    <rPh sb="19" eb="21">
      <t>ギンコウ</t>
    </rPh>
    <rPh sb="21" eb="23">
      <t>イガイ</t>
    </rPh>
    <rPh sb="24" eb="26">
      <t>バアイ</t>
    </rPh>
    <rPh sb="31" eb="33">
      <t>キゴウ</t>
    </rPh>
    <rPh sb="34" eb="36">
      <t>バンゴウ</t>
    </rPh>
    <rPh sb="41" eb="43">
      <t>ギンコウ</t>
    </rPh>
    <rPh sb="44" eb="46">
      <t>バアイ</t>
    </rPh>
    <rPh sb="48" eb="49">
      <t>タダ</t>
    </rPh>
    <phoneticPr fontId="1"/>
  </si>
  <si>
    <t>この通帳は1年以内に記帳できましたか。（休眠口座でないことを確認しましたか。）</t>
    <rPh sb="2" eb="4">
      <t>ツウチョウ</t>
    </rPh>
    <rPh sb="6" eb="7">
      <t>ネン</t>
    </rPh>
    <rPh sb="7" eb="9">
      <t>イナイ</t>
    </rPh>
    <rPh sb="10" eb="12">
      <t>キチョウ</t>
    </rPh>
    <rPh sb="20" eb="22">
      <t>キュウミン</t>
    </rPh>
    <rPh sb="22" eb="24">
      <t>コウザ</t>
    </rPh>
    <rPh sb="30" eb="32">
      <t>カクニン</t>
    </rPh>
    <phoneticPr fontId="1"/>
  </si>
  <si>
    <t>農協、信託銀行、外資系銀行、SBI新生銀行、あおぞら銀行、ネットバンク、コンビニ銀行等の口座ではありませんか。</t>
    <rPh sb="0" eb="2">
      <t>ノウキョウ</t>
    </rPh>
    <rPh sb="3" eb="5">
      <t>シンタク</t>
    </rPh>
    <rPh sb="5" eb="7">
      <t>ギンコウ</t>
    </rPh>
    <rPh sb="8" eb="11">
      <t>ガイシケイ</t>
    </rPh>
    <rPh sb="11" eb="13">
      <t>ギンコウ</t>
    </rPh>
    <rPh sb="17" eb="19">
      <t>シンセイ</t>
    </rPh>
    <rPh sb="19" eb="21">
      <t>ギンコウ</t>
    </rPh>
    <rPh sb="26" eb="28">
      <t>ギンコウ</t>
    </rPh>
    <rPh sb="40" eb="42">
      <t>ギンコウ</t>
    </rPh>
    <rPh sb="42" eb="43">
      <t>ナド</t>
    </rPh>
    <rPh sb="44" eb="46">
      <t>コウザ</t>
    </rPh>
    <phoneticPr fontId="1"/>
  </si>
  <si>
    <t>※3がヶ月以内に新設された支店は、選択できない場合があります。</t>
    <rPh sb="4" eb="5">
      <t>ゲツ</t>
    </rPh>
    <rPh sb="5" eb="7">
      <t>イナイ</t>
    </rPh>
    <rPh sb="8" eb="10">
      <t>シンセツ</t>
    </rPh>
    <rPh sb="13" eb="15">
      <t>シテン</t>
    </rPh>
    <rPh sb="17" eb="19">
      <t>センタク</t>
    </rPh>
    <rPh sb="23" eb="25">
      <t>バアイ</t>
    </rPh>
    <phoneticPr fontId="1"/>
  </si>
  <si>
    <t>公金受取口座を希望しますか。</t>
    <rPh sb="0" eb="2">
      <t>コウキン</t>
    </rPh>
    <rPh sb="2" eb="4">
      <t>ウケトリ</t>
    </rPh>
    <rPh sb="4" eb="6">
      <t>コウザ</t>
    </rPh>
    <rPh sb="7" eb="9">
      <t>キボウ</t>
    </rPh>
    <phoneticPr fontId="1"/>
  </si>
  <si>
    <t>金融機関の選択</t>
    <rPh sb="0" eb="2">
      <t>キンユウ</t>
    </rPh>
    <rPh sb="2" eb="4">
      <t>キカン</t>
    </rPh>
    <rPh sb="5" eb="7">
      <t>センタク</t>
    </rPh>
    <phoneticPr fontId="1"/>
  </si>
  <si>
    <t>支店名の選択</t>
    <rPh sb="0" eb="3">
      <t>シテンメイ</t>
    </rPh>
    <rPh sb="4" eb="6">
      <t>センタク</t>
    </rPh>
    <phoneticPr fontId="1"/>
  </si>
  <si>
    <t>口座名義人</t>
    <rPh sb="0" eb="2">
      <t>コウザ</t>
    </rPh>
    <rPh sb="2" eb="5">
      <t>メイギニン</t>
    </rPh>
    <phoneticPr fontId="1"/>
  </si>
  <si>
    <t>日本国籍</t>
    <rPh sb="0" eb="2">
      <t>ニホン</t>
    </rPh>
    <rPh sb="2" eb="4">
      <t>コクセキ</t>
    </rPh>
    <phoneticPr fontId="1"/>
  </si>
  <si>
    <t>日本国籍以外</t>
    <rPh sb="0" eb="2">
      <t>ニホン</t>
    </rPh>
    <rPh sb="2" eb="4">
      <t>コクセキ</t>
    </rPh>
    <rPh sb="4" eb="6">
      <t>イガイ</t>
    </rPh>
    <phoneticPr fontId="1"/>
  </si>
  <si>
    <t>永住者・特別永住者</t>
    <rPh sb="0" eb="3">
      <t>エイジュウシャ</t>
    </rPh>
    <rPh sb="4" eb="6">
      <t>トクベツ</t>
    </rPh>
    <rPh sb="6" eb="9">
      <t>エイジュウシャ</t>
    </rPh>
    <phoneticPr fontId="1"/>
  </si>
  <si>
    <t>日本人の配偶者等</t>
    <rPh sb="0" eb="3">
      <t>ニホンジン</t>
    </rPh>
    <rPh sb="4" eb="7">
      <t>ハイグウシャ</t>
    </rPh>
    <rPh sb="7" eb="8">
      <t>ナド</t>
    </rPh>
    <phoneticPr fontId="1"/>
  </si>
  <si>
    <t>永住者の配偶者等</t>
    <rPh sb="0" eb="3">
      <t>エイジュウシャ</t>
    </rPh>
    <rPh sb="4" eb="8">
      <t>ハイグウシャナド</t>
    </rPh>
    <phoneticPr fontId="1"/>
  </si>
  <si>
    <t>定住者</t>
    <rPh sb="0" eb="3">
      <t>テイジュウシャ</t>
    </rPh>
    <phoneticPr fontId="1"/>
  </si>
  <si>
    <t>家族滞在</t>
    <rPh sb="0" eb="2">
      <t>カゾク</t>
    </rPh>
    <rPh sb="2" eb="4">
      <t>タイザイ</t>
    </rPh>
    <phoneticPr fontId="1"/>
  </si>
  <si>
    <t>日本国へ初めて入国した日について入力してください。</t>
    <rPh sb="0" eb="3">
      <t>ニホンコク</t>
    </rPh>
    <rPh sb="4" eb="5">
      <t>ハジ</t>
    </rPh>
    <rPh sb="7" eb="9">
      <t>ニュウコク</t>
    </rPh>
    <rPh sb="11" eb="12">
      <t>ヒ</t>
    </rPh>
    <rPh sb="16" eb="18">
      <t>ニュウリョク</t>
    </rPh>
    <phoneticPr fontId="1"/>
  </si>
  <si>
    <t>←←</t>
    <phoneticPr fontId="1"/>
  </si>
  <si>
    <t>授業料後払い制度は、授業料相当額を年単位で貸与される制度のため、入学月（４月）のみ申請することができます。年度途中に授業料後払い制度から第一種に変更することはできないことを理解しましたか。</t>
    <rPh sb="0" eb="3">
      <t>ジュギョウリョウ</t>
    </rPh>
    <rPh sb="3" eb="5">
      <t>アトバラ</t>
    </rPh>
    <rPh sb="6" eb="8">
      <t>セイド</t>
    </rPh>
    <rPh sb="10" eb="13">
      <t>ジュギョウリョウ</t>
    </rPh>
    <rPh sb="13" eb="16">
      <t>ソウトウガク</t>
    </rPh>
    <rPh sb="17" eb="20">
      <t>ネンタンイ</t>
    </rPh>
    <rPh sb="21" eb="23">
      <t>タイヨ</t>
    </rPh>
    <rPh sb="26" eb="28">
      <t>セイド</t>
    </rPh>
    <rPh sb="32" eb="34">
      <t>ニュウガク</t>
    </rPh>
    <rPh sb="34" eb="35">
      <t>ツキ</t>
    </rPh>
    <rPh sb="37" eb="38">
      <t>ガツ</t>
    </rPh>
    <rPh sb="41" eb="43">
      <t>シンセイ</t>
    </rPh>
    <rPh sb="53" eb="55">
      <t>ネンド</t>
    </rPh>
    <rPh sb="55" eb="57">
      <t>トチュウ</t>
    </rPh>
    <rPh sb="58" eb="61">
      <t>ジュギョウリョウ</t>
    </rPh>
    <rPh sb="61" eb="63">
      <t>アトバラ</t>
    </rPh>
    <rPh sb="64" eb="66">
      <t>セイド</t>
    </rPh>
    <rPh sb="68" eb="71">
      <t>ダイイッシュ</t>
    </rPh>
    <rPh sb="72" eb="74">
      <t>ヘンコウ</t>
    </rPh>
    <rPh sb="86" eb="88">
      <t>リカイ</t>
    </rPh>
    <phoneticPr fontId="1"/>
  </si>
  <si>
    <t>工学</t>
    <rPh sb="0" eb="2">
      <t>コウガク</t>
    </rPh>
    <phoneticPr fontId="1"/>
  </si>
  <si>
    <t>IMLEXプログラムにより標準修業年限が2年6ヶ月になる場合は、申し出てください。</t>
    <rPh sb="13" eb="15">
      <t>ヒョウジュン</t>
    </rPh>
    <rPh sb="15" eb="17">
      <t>シュウギョウ</t>
    </rPh>
    <rPh sb="17" eb="19">
      <t>ネンゲン</t>
    </rPh>
    <rPh sb="21" eb="22">
      <t>ネン</t>
    </rPh>
    <rPh sb="24" eb="25">
      <t>ゲツ</t>
    </rPh>
    <rPh sb="28" eb="30">
      <t>バアイ</t>
    </rPh>
    <rPh sb="32" eb="33">
      <t>モウ</t>
    </rPh>
    <rPh sb="34" eb="35">
      <t>デ</t>
    </rPh>
    <phoneticPr fontId="1"/>
  </si>
  <si>
    <t>希望する第一種奨学金貸与月額</t>
    <rPh sb="0" eb="2">
      <t>キボウ</t>
    </rPh>
    <rPh sb="4" eb="7">
      <t>ダイイッシュ</t>
    </rPh>
    <rPh sb="7" eb="10">
      <t>ショウガクキン</t>
    </rPh>
    <rPh sb="10" eb="12">
      <t>タイヨ</t>
    </rPh>
    <rPh sb="12" eb="14">
      <t>ゲツガク</t>
    </rPh>
    <phoneticPr fontId="1"/>
  </si>
  <si>
    <t>希望する生活費奨学金の月額</t>
    <rPh sb="0" eb="2">
      <t>キボウ</t>
    </rPh>
    <rPh sb="4" eb="7">
      <t>セイカツヒ</t>
    </rPh>
    <rPh sb="7" eb="10">
      <t>ショウガクキン</t>
    </rPh>
    <rPh sb="11" eb="13">
      <t>ゲツガク</t>
    </rPh>
    <phoneticPr fontId="1"/>
  </si>
  <si>
    <t>5万円</t>
    <rPh sb="1" eb="3">
      <t>マンエン</t>
    </rPh>
    <phoneticPr fontId="1"/>
  </si>
  <si>
    <t>8万円</t>
    <rPh sb="1" eb="3">
      <t>マンエン</t>
    </rPh>
    <phoneticPr fontId="1"/>
  </si>
  <si>
    <t>８万8千円</t>
    <rPh sb="1" eb="2">
      <t>マン</t>
    </rPh>
    <rPh sb="3" eb="5">
      <t>センエン</t>
    </rPh>
    <phoneticPr fontId="1"/>
  </si>
  <si>
    <t>12万2千円</t>
    <rPh sb="2" eb="3">
      <t>マン</t>
    </rPh>
    <rPh sb="4" eb="6">
      <t>センエン</t>
    </rPh>
    <phoneticPr fontId="1"/>
  </si>
  <si>
    <t>0万円</t>
    <rPh sb="1" eb="3">
      <t>マンエン</t>
    </rPh>
    <phoneticPr fontId="1"/>
  </si>
  <si>
    <t>2万円</t>
    <rPh sb="1" eb="3">
      <t>マンエン</t>
    </rPh>
    <phoneticPr fontId="1"/>
  </si>
  <si>
    <t>4万円</t>
    <rPh sb="1" eb="3">
      <t>マンエン</t>
    </rPh>
    <phoneticPr fontId="1"/>
  </si>
  <si>
    <t>定額返還方式</t>
    <rPh sb="0" eb="2">
      <t>テイガク</t>
    </rPh>
    <rPh sb="2" eb="4">
      <t>ヘンカン</t>
    </rPh>
    <rPh sb="4" eb="6">
      <t>ホウシキ</t>
    </rPh>
    <phoneticPr fontId="1"/>
  </si>
  <si>
    <t>学資として必要な金額を選択してください。むやみに借りすぎないよう注意してください。</t>
  </si>
  <si>
    <t>過去に大学院の同じ課程の区分で第一種奨学金（授業料後払い制度）を受けたことがある人は「はい」を選択してください。</t>
    <phoneticPr fontId="1"/>
  </si>
  <si>
    <t>併用貸与を希望する場合は貸与総額及び毎月の返済額が多額となります。
貸与月額が適切であるか確認してください。</t>
    <rPh sb="0" eb="2">
      <t>ヘイヨウ</t>
    </rPh>
    <rPh sb="2" eb="4">
      <t>タイヨ</t>
    </rPh>
    <rPh sb="5" eb="7">
      <t>キボウ</t>
    </rPh>
    <rPh sb="9" eb="11">
      <t>バアイ</t>
    </rPh>
    <rPh sb="12" eb="14">
      <t>タイヨ</t>
    </rPh>
    <rPh sb="14" eb="16">
      <t>ソウガク</t>
    </rPh>
    <rPh sb="16" eb="17">
      <t>オヨ</t>
    </rPh>
    <rPh sb="18" eb="20">
      <t>マイツキ</t>
    </rPh>
    <rPh sb="21" eb="24">
      <t>ヘンサイガク</t>
    </rPh>
    <rPh sb="25" eb="27">
      <t>タガク</t>
    </rPh>
    <rPh sb="34" eb="36">
      <t>タイヨ</t>
    </rPh>
    <rPh sb="36" eb="38">
      <t>ゲツガク</t>
    </rPh>
    <rPh sb="39" eb="41">
      <t>テキセツ</t>
    </rPh>
    <rPh sb="45" eb="47">
      <t>カクニン</t>
    </rPh>
    <phoneticPr fontId="1"/>
  </si>
  <si>
    <t>それぞれの返還方式について理解したうえで選択してください。</t>
    <phoneticPr fontId="1"/>
  </si>
  <si>
    <t>（西暦）</t>
    <rPh sb="1" eb="3">
      <t>セイレキ</t>
    </rPh>
    <phoneticPr fontId="1"/>
  </si>
  <si>
    <t>固定番号がない場合は空欄で可</t>
    <rPh sb="0" eb="4">
      <t>コテイバンゴウ</t>
    </rPh>
    <rPh sb="7" eb="9">
      <t>バアイ</t>
    </rPh>
    <rPh sb="10" eb="12">
      <t>クウラン</t>
    </rPh>
    <rPh sb="13" eb="14">
      <t>カ</t>
    </rPh>
    <phoneticPr fontId="1"/>
  </si>
  <si>
    <t>機関保証</t>
    <rPh sb="0" eb="4">
      <t>キカンホショウ</t>
    </rPh>
    <phoneticPr fontId="1"/>
  </si>
  <si>
    <t>←</t>
    <phoneticPr fontId="1"/>
  </si>
  <si>
    <t>金融機関の先頭1文字（ひらがな）</t>
    <rPh sb="0" eb="2">
      <t>キンユウ</t>
    </rPh>
    <rPh sb="2" eb="4">
      <t>キカン</t>
    </rPh>
    <rPh sb="5" eb="7">
      <t>セントウ</t>
    </rPh>
    <rPh sb="8" eb="10">
      <t>モジ</t>
    </rPh>
    <phoneticPr fontId="1"/>
  </si>
  <si>
    <t>支店名の先頭1文字（ひらがな）</t>
    <rPh sb="0" eb="3">
      <t>シテンメイ</t>
    </rPh>
    <rPh sb="4" eb="6">
      <t>セントウ</t>
    </rPh>
    <rPh sb="7" eb="9">
      <t>モジ</t>
    </rPh>
    <phoneticPr fontId="1"/>
  </si>
  <si>
    <t>記号</t>
    <rPh sb="0" eb="2">
      <t>キゴウ</t>
    </rPh>
    <phoneticPr fontId="1"/>
  </si>
  <si>
    <t>番号</t>
    <rPh sb="0" eb="2">
      <t>バンゴウ</t>
    </rPh>
    <phoneticPr fontId="1"/>
  </si>
  <si>
    <t>※口座情報を記入し、通帳またはキャッシュカード（口座名義及び口座番号がわかるもの）の写しを一緒に提出してください。</t>
  </si>
  <si>
    <t>「特に優れた業績による返還免除制度」の対象は、第一種奨学生または授業料後払い制度利用者のみであることを承知していますか。
☆内定制度は奨学金予約出願期のみ申請可能です。貸与終了時の申請は、終了年度の12月頃に募集通知があります。</t>
    <rPh sb="1" eb="2">
      <t>トク</t>
    </rPh>
    <rPh sb="3" eb="4">
      <t>スグ</t>
    </rPh>
    <rPh sb="6" eb="8">
      <t>ギョウセキ</t>
    </rPh>
    <rPh sb="11" eb="17">
      <t>ヘンカンメンジョセイド</t>
    </rPh>
    <rPh sb="19" eb="21">
      <t>タイショウ</t>
    </rPh>
    <rPh sb="23" eb="29">
      <t>ダイイッシュショウガクセイ</t>
    </rPh>
    <rPh sb="32" eb="35">
      <t>ジュギョウリョウ</t>
    </rPh>
    <rPh sb="35" eb="36">
      <t>アト</t>
    </rPh>
    <rPh sb="36" eb="37">
      <t>バラ</t>
    </rPh>
    <rPh sb="38" eb="43">
      <t>セイドリヨウシャ</t>
    </rPh>
    <rPh sb="51" eb="53">
      <t>ショウチ</t>
    </rPh>
    <rPh sb="62" eb="66">
      <t>ナイテイセイド</t>
    </rPh>
    <phoneticPr fontId="1"/>
  </si>
  <si>
    <t>奨学金を借りるためには、「機関保証」か「人的保証」のいずれかを選ぶ必要があります。それぞれどのような保証制度かあなた自身が理解しましたか。</t>
    <rPh sb="0" eb="3">
      <t>ショウガクキン</t>
    </rPh>
    <rPh sb="4" eb="5">
      <t>カ</t>
    </rPh>
    <rPh sb="13" eb="17">
      <t>キカンホショウ</t>
    </rPh>
    <rPh sb="20" eb="24">
      <t>ジンテキホショウ</t>
    </rPh>
    <rPh sb="31" eb="32">
      <t>エラ</t>
    </rPh>
    <rPh sb="33" eb="35">
      <t>ヒツヨウ</t>
    </rPh>
    <rPh sb="50" eb="52">
      <t>ホショウ</t>
    </rPh>
    <rPh sb="52" eb="54">
      <t>セイド</t>
    </rPh>
    <rPh sb="58" eb="60">
      <t>ジシン</t>
    </rPh>
    <rPh sb="61" eb="63">
      <t>リカイ</t>
    </rPh>
    <phoneticPr fontId="1"/>
  </si>
  <si>
    <t>出願書類に誤りがないか、HP上の記入例や配布資料を参考によく確認しましたか。</t>
    <rPh sb="0" eb="4">
      <t>シュツガンショルイ</t>
    </rPh>
    <rPh sb="5" eb="6">
      <t>アヤマ</t>
    </rPh>
    <rPh sb="14" eb="15">
      <t>ジョウ</t>
    </rPh>
    <rPh sb="16" eb="19">
      <t>キニュウレイ</t>
    </rPh>
    <rPh sb="20" eb="24">
      <t>ハイフシリョウ</t>
    </rPh>
    <rPh sb="25" eb="27">
      <t>サンコウ</t>
    </rPh>
    <rPh sb="30" eb="32">
      <t>カクニン</t>
    </rPh>
    <phoneticPr fontId="1"/>
  </si>
  <si>
    <t>奨学金は皆さんが借りたお金を返すことで、次に奨学金を必要とする方へ巡っています。借りたお金を返還するための手続きを怠らずに行うことができますか。</t>
    <rPh sb="0" eb="3">
      <t>ショウガクキン</t>
    </rPh>
    <rPh sb="4" eb="5">
      <t>ミナ</t>
    </rPh>
    <rPh sb="8" eb="9">
      <t>カ</t>
    </rPh>
    <rPh sb="12" eb="13">
      <t>カネ</t>
    </rPh>
    <rPh sb="14" eb="15">
      <t>カエ</t>
    </rPh>
    <rPh sb="20" eb="21">
      <t>ツギ</t>
    </rPh>
    <rPh sb="22" eb="25">
      <t>ショウガクキン</t>
    </rPh>
    <rPh sb="26" eb="28">
      <t>ヒツヨウ</t>
    </rPh>
    <rPh sb="31" eb="32">
      <t>カタ</t>
    </rPh>
    <rPh sb="33" eb="34">
      <t>メグ</t>
    </rPh>
    <rPh sb="40" eb="41">
      <t>カ</t>
    </rPh>
    <rPh sb="44" eb="45">
      <t>カネ</t>
    </rPh>
    <rPh sb="46" eb="48">
      <t>ヘンカン</t>
    </rPh>
    <rPh sb="53" eb="55">
      <t>テツヅ</t>
    </rPh>
    <rPh sb="57" eb="58">
      <t>オコタ</t>
    </rPh>
    <rPh sb="61" eb="62">
      <t>オコナ</t>
    </rPh>
    <phoneticPr fontId="1"/>
  </si>
  <si>
    <t>今回の出願により予約奨学生採用候補者となっても、留年等により進学ができない場合や手続きを怠った場合は奨学生として採用されないことを理解しましたか。</t>
    <rPh sb="0" eb="2">
      <t>コンカイ</t>
    </rPh>
    <rPh sb="3" eb="5">
      <t>シュツガン</t>
    </rPh>
    <rPh sb="8" eb="18">
      <t>ヨヤクショウガクセイサイヨウコウホシャ</t>
    </rPh>
    <rPh sb="24" eb="27">
      <t>リュウネンナド</t>
    </rPh>
    <rPh sb="30" eb="32">
      <t>シンガク</t>
    </rPh>
    <rPh sb="37" eb="39">
      <t>バアイ</t>
    </rPh>
    <rPh sb="40" eb="42">
      <t>テツヅ</t>
    </rPh>
    <rPh sb="44" eb="45">
      <t>オコタ</t>
    </rPh>
    <rPh sb="47" eb="49">
      <t>バアイ</t>
    </rPh>
    <rPh sb="50" eb="53">
      <t>ショウガクセイ</t>
    </rPh>
    <rPh sb="56" eb="58">
      <t>サイヨウ</t>
    </rPh>
    <rPh sb="65" eb="67">
      <t>リカイ</t>
    </rPh>
    <phoneticPr fontId="1"/>
  </si>
  <si>
    <t>学業成績が不振な場合等、一度採用されても奨学金を打ち切られる場合があることを理解しましたか。</t>
    <phoneticPr fontId="1"/>
  </si>
  <si>
    <t>奨学金を借りるためには、採用後に「返還誓約書」を提出したり、年度末に継続の手続きをしたりする必要があります。各種手続きを怠らずに行うことができますか。</t>
    <phoneticPr fontId="1"/>
  </si>
  <si>
    <t>＜出願にあたっての確認事項＞</t>
    <rPh sb="1" eb="3">
      <t>シュツガン</t>
    </rPh>
    <rPh sb="9" eb="13">
      <t>カクニンジコウ</t>
    </rPh>
    <phoneticPr fontId="1"/>
  </si>
  <si>
    <t>受付番号</t>
    <rPh sb="0" eb="4">
      <t>ウケツケバンゴウ</t>
    </rPh>
    <phoneticPr fontId="1"/>
  </si>
  <si>
    <t>申請にあたっての同意確認画面になります。規定等を確認のうえ、「同意」にチェックして次の画面に進んでください。</t>
    <rPh sb="0" eb="2">
      <t>シンセイ</t>
    </rPh>
    <rPh sb="8" eb="10">
      <t>ドウイ</t>
    </rPh>
    <rPh sb="10" eb="12">
      <t>カクニン</t>
    </rPh>
    <rPh sb="12" eb="14">
      <t>ガメン</t>
    </rPh>
    <phoneticPr fontId="1"/>
  </si>
  <si>
    <t>←←←</t>
    <phoneticPr fontId="1"/>
  </si>
  <si>
    <t>「日本国籍以外」の場合は、添付書類が必要です。</t>
    <rPh sb="1" eb="5">
      <t>ニホンコクセキ</t>
    </rPh>
    <rPh sb="5" eb="7">
      <t>イガイ</t>
    </rPh>
    <rPh sb="9" eb="11">
      <t>バアイ</t>
    </rPh>
    <rPh sb="13" eb="17">
      <t>テンプショルイ</t>
    </rPh>
    <rPh sb="18" eb="20">
      <t>ヒツヨウ</t>
    </rPh>
    <phoneticPr fontId="1"/>
  </si>
  <si>
    <t>金融機関を選択すると、口座情報を記入する画面が表示されます。</t>
    <rPh sb="0" eb="2">
      <t>キンユウ</t>
    </rPh>
    <rPh sb="2" eb="4">
      <t>キカン</t>
    </rPh>
    <rPh sb="5" eb="7">
      <t>センタク</t>
    </rPh>
    <rPh sb="11" eb="13">
      <t>コウザ</t>
    </rPh>
    <rPh sb="13" eb="15">
      <t>ジョウホウ</t>
    </rPh>
    <rPh sb="16" eb="18">
      <t>キニュウ</t>
    </rPh>
    <rPh sb="20" eb="22">
      <t>ガメン</t>
    </rPh>
    <rPh sb="23" eb="25">
      <t>ヒョウジ</t>
    </rPh>
    <phoneticPr fontId="1"/>
  </si>
  <si>
    <t>P.7</t>
    <phoneticPr fontId="1"/>
  </si>
  <si>
    <t>P.13-P.15</t>
    <phoneticPr fontId="1"/>
  </si>
  <si>
    <t>P.35-P.37</t>
    <phoneticPr fontId="1"/>
  </si>
  <si>
    <t>P.12</t>
    <phoneticPr fontId="1"/>
  </si>
  <si>
    <t>P.18-P.22</t>
    <phoneticPr fontId="1"/>
  </si>
  <si>
    <t>P.34参照</t>
    <rPh sb="4" eb="6">
      <t>サンショウ</t>
    </rPh>
    <phoneticPr fontId="1"/>
  </si>
  <si>
    <t>※上から順に入力してください。途中から入力すると、質問事項が正しく表示されない場合があります。</t>
    <rPh sb="1" eb="2">
      <t>ウエ</t>
    </rPh>
    <rPh sb="4" eb="5">
      <t>ジュン</t>
    </rPh>
    <rPh sb="6" eb="8">
      <t>ニュウリョク</t>
    </rPh>
    <rPh sb="15" eb="17">
      <t>トチュウ</t>
    </rPh>
    <rPh sb="19" eb="21">
      <t>ニュウリョク</t>
    </rPh>
    <rPh sb="25" eb="29">
      <t>シツモンジコウ</t>
    </rPh>
    <rPh sb="30" eb="31">
      <t>タダ</t>
    </rPh>
    <rPh sb="33" eb="35">
      <t>ヒョウジ</t>
    </rPh>
    <rPh sb="39" eb="41">
      <t>バアイ</t>
    </rPh>
    <phoneticPr fontId="1"/>
  </si>
  <si>
    <t>公金受取口座を登録していますか。（登録しているかどうかは、マイナポータルで確認できます。）</t>
    <rPh sb="0" eb="6">
      <t>コウキンウケトリコウザ</t>
    </rPh>
    <rPh sb="7" eb="9">
      <t>トウロク</t>
    </rPh>
    <rPh sb="17" eb="19">
      <t>トウロク</t>
    </rPh>
    <rPh sb="37" eb="39">
      <t>カクニン</t>
    </rPh>
    <phoneticPr fontId="1"/>
  </si>
  <si>
    <t>公金受取口座とは、国や自治体から受ける給付金・還付金の入金先としてあらかじめ登録しておく口座です。</t>
    <phoneticPr fontId="1"/>
  </si>
  <si>
    <t>貸与奨学金には無利子のもの（第一種奨学金・授業料後払い制度）と有利子（第二種奨学金・入学時特別増額貸与奨学金）のものがあります。あなたが希望する奨学金がどちらであるか、あなた自身が確認しましたか。</t>
    <rPh sb="0" eb="2">
      <t>タイヨ</t>
    </rPh>
    <rPh sb="2" eb="5">
      <t>ショウガクキン</t>
    </rPh>
    <rPh sb="7" eb="10">
      <t>ムリシ</t>
    </rPh>
    <rPh sb="14" eb="17">
      <t>ダイイッシュ</t>
    </rPh>
    <rPh sb="17" eb="20">
      <t>ショウガクキン</t>
    </rPh>
    <rPh sb="21" eb="24">
      <t>ジュギョウリョウ</t>
    </rPh>
    <rPh sb="24" eb="26">
      <t>アトバラ</t>
    </rPh>
    <rPh sb="27" eb="29">
      <t>セイド</t>
    </rPh>
    <rPh sb="31" eb="34">
      <t>ユウリシ</t>
    </rPh>
    <rPh sb="35" eb="41">
      <t>ダイニシュショウガクキン</t>
    </rPh>
    <rPh sb="42" eb="45">
      <t>ニュウガクジ</t>
    </rPh>
    <rPh sb="45" eb="54">
      <t>トクベツゾウガクタイヨショウガクキン</t>
    </rPh>
    <rPh sb="68" eb="70">
      <t>キボウ</t>
    </rPh>
    <rPh sb="72" eb="75">
      <t>ショウガクキン</t>
    </rPh>
    <rPh sb="87" eb="89">
      <t>ジシン</t>
    </rPh>
    <rPh sb="90" eb="92">
      <t>カクニン</t>
    </rPh>
    <phoneticPr fontId="1"/>
  </si>
  <si>
    <t>追加する場合は、印刷後手書きで追記する→</t>
    <rPh sb="0" eb="2">
      <t>ツイカ</t>
    </rPh>
    <rPh sb="4" eb="6">
      <t>バアイ</t>
    </rPh>
    <rPh sb="8" eb="11">
      <t>インサツゴ</t>
    </rPh>
    <rPh sb="11" eb="13">
      <t>テガ</t>
    </rPh>
    <rPh sb="15" eb="17">
      <t>ツイキ</t>
    </rPh>
    <phoneticPr fontId="1"/>
  </si>
  <si>
    <t>シートの保護（PW:6559）</t>
    <rPh sb="4" eb="6">
      <t>ホゴ</t>
    </rPh>
    <phoneticPr fontId="1"/>
  </si>
  <si>
    <t>→https://excel-doctor.jp/sheet-protection/</t>
    <phoneticPr fontId="1"/>
  </si>
  <si>
    <t>&lt;入力用への編集&gt;</t>
    <rPh sb="1" eb="4">
      <t>ニュウリョクヨウ</t>
    </rPh>
    <rPh sb="6" eb="8">
      <t>ヘンシュウ</t>
    </rPh>
    <phoneticPr fontId="1"/>
  </si>
  <si>
    <t>〈学生課提出用〉</t>
    <rPh sb="0" eb="4">
      <t>&lt;ガクセイカ</t>
    </rPh>
    <rPh sb="4" eb="7">
      <t>テイシュツヨウ</t>
    </rPh>
    <phoneticPr fontId="1"/>
  </si>
  <si>
    <t>日本学生支援機構奨学金出願時チェックリスト</t>
    <rPh sb="0" eb="2">
      <t>ニホン</t>
    </rPh>
    <rPh sb="2" eb="4">
      <t>ガクセイ</t>
    </rPh>
    <rPh sb="4" eb="6">
      <t>シエン</t>
    </rPh>
    <rPh sb="6" eb="8">
      <t>キコウ</t>
    </rPh>
    <rPh sb="8" eb="11">
      <t>ショウガクキン</t>
    </rPh>
    <rPh sb="11" eb="13">
      <t>シュツガン</t>
    </rPh>
    <rPh sb="13" eb="14">
      <t>ジ</t>
    </rPh>
    <phoneticPr fontId="1"/>
  </si>
  <si>
    <t>学籍番号：</t>
    <rPh sb="0" eb="4">
      <t>ガクセキバンゴウ</t>
    </rPh>
    <phoneticPr fontId="1"/>
  </si>
  <si>
    <t>氏名：</t>
    <rPh sb="0" eb="2">
      <t>シメイ</t>
    </rPh>
    <phoneticPr fontId="1"/>
  </si>
  <si>
    <t>＜保証制度にかかる確認事項＞</t>
    <rPh sb="1" eb="5">
      <t>ホショウセイド</t>
    </rPh>
    <rPh sb="9" eb="13">
      <t>カクニンジコウ</t>
    </rPh>
    <phoneticPr fontId="1"/>
  </si>
  <si>
    <t>〈学生用〉</t>
    <rPh sb="1" eb="3">
      <t>ガクセイ</t>
    </rPh>
    <rPh sb="3" eb="4">
      <t>ヨウ</t>
    </rPh>
    <phoneticPr fontId="1"/>
  </si>
  <si>
    <t>＜出願内容＞</t>
    <rPh sb="1" eb="5">
      <t>シュツガンナイヨウ</t>
    </rPh>
    <phoneticPr fontId="1"/>
  </si>
  <si>
    <t>研究題目（50文字以内）</t>
    <rPh sb="0" eb="2">
      <t>ケンキュウ</t>
    </rPh>
    <rPh sb="2" eb="4">
      <t>ダイモク</t>
    </rPh>
    <rPh sb="7" eb="9">
      <t>モジ</t>
    </rPh>
    <rPh sb="9" eb="11">
      <t>イナイ</t>
    </rPh>
    <phoneticPr fontId="1"/>
  </si>
  <si>
    <t>大学院進学の目的と研究計画（400文字以内）</t>
    <rPh sb="17" eb="19">
      <t>モジ</t>
    </rPh>
    <rPh sb="19" eb="21">
      <t>イナイ</t>
    </rPh>
    <phoneticPr fontId="1"/>
  </si>
  <si>
    <t>家庭事情情報（200文字以内）</t>
    <rPh sb="0" eb="2">
      <t>カテイ</t>
    </rPh>
    <rPh sb="2" eb="4">
      <t>ジジョウ</t>
    </rPh>
    <rPh sb="4" eb="6">
      <t>ジョウホウ</t>
    </rPh>
    <rPh sb="10" eb="12">
      <t>モジ</t>
    </rPh>
    <rPh sb="12" eb="14">
      <t>イナイ</t>
    </rPh>
    <phoneticPr fontId="1"/>
  </si>
  <si>
    <t>この貸与を受けるためには、進学前に日本政策金融公庫の「国の教育ローン」の申込を行う必要がある場合があります。</t>
    <phoneticPr fontId="1"/>
  </si>
  <si>
    <t>貸与を受けるために、進学前に「国の教育ローン」の申込を行う場合があることを確認しましたか。</t>
  </si>
  <si>
    <t>＜申込内容にかかる確認事項＞</t>
    <rPh sb="1" eb="3">
      <t>モウシコミ</t>
    </rPh>
    <rPh sb="3" eb="5">
      <t>ナイヨウ</t>
    </rPh>
    <rPh sb="9" eb="13">
      <t>カクニンジコウ</t>
    </rPh>
    <phoneticPr fontId="1"/>
  </si>
  <si>
    <t>入学時特別増額貸与奨学金を受けるためには、進学前に日本政策金融公庫の「国の教育ローン」の申込を行う必要がある場合があることを確認しましたか。</t>
    <rPh sb="0" eb="3">
      <t>ニュウガクジ</t>
    </rPh>
    <rPh sb="3" eb="5">
      <t>トクベツ</t>
    </rPh>
    <rPh sb="5" eb="7">
      <t>ゾウガク</t>
    </rPh>
    <rPh sb="7" eb="9">
      <t>タイヨ</t>
    </rPh>
    <rPh sb="9" eb="12">
      <t>ショウガクキン</t>
    </rPh>
    <rPh sb="62" eb="64">
      <t>カクニン</t>
    </rPh>
    <phoneticPr fontId="1"/>
  </si>
  <si>
    <t>←スカラネット入力が完了し「送信」ボタンを押した後に、受付番号が表示されるので控えてください。</t>
    <rPh sb="7" eb="9">
      <t>ニュウリョク</t>
    </rPh>
    <rPh sb="10" eb="12">
      <t>カンリョウ</t>
    </rPh>
    <rPh sb="14" eb="16">
      <t>ソウシン</t>
    </rPh>
    <rPh sb="21" eb="22">
      <t>オ</t>
    </rPh>
    <rPh sb="24" eb="25">
      <t>アト</t>
    </rPh>
    <rPh sb="27" eb="31">
      <t>ウケツケバンゴウ</t>
    </rPh>
    <rPh sb="32" eb="34">
      <t>ヒョウジ</t>
    </rPh>
    <rPh sb="39" eb="40">
      <t>ヒカ</t>
    </rPh>
    <phoneticPr fontId="1"/>
  </si>
  <si>
    <t>→マイナンバー情報を入力・送信後１週間以内に同意書を日本学生支援機構に郵送してください。</t>
    <rPh sb="7" eb="9">
      <t>ジョウホウ</t>
    </rPh>
    <rPh sb="10" eb="12">
      <t>ニュウリョク</t>
    </rPh>
    <rPh sb="13" eb="16">
      <t>ソウシンゴ</t>
    </rPh>
    <rPh sb="17" eb="19">
      <t>シュウカン</t>
    </rPh>
    <rPh sb="19" eb="21">
      <t>イナイ</t>
    </rPh>
    <rPh sb="22" eb="25">
      <t>ドウイショ</t>
    </rPh>
    <rPh sb="26" eb="28">
      <t>ニホン</t>
    </rPh>
    <rPh sb="28" eb="30">
      <t>ガクセイ</t>
    </rPh>
    <rPh sb="30" eb="32">
      <t>シエン</t>
    </rPh>
    <rPh sb="32" eb="34">
      <t>キコウ</t>
    </rPh>
    <rPh sb="35" eb="37">
      <t>ユウソウ</t>
    </rPh>
    <phoneticPr fontId="1"/>
  </si>
  <si>
    <t>第一種</t>
    <rPh sb="0" eb="3">
      <t>ダイイッシュ</t>
    </rPh>
    <phoneticPr fontId="1"/>
  </si>
  <si>
    <t>授業料後払いのみ</t>
    <rPh sb="0" eb="5">
      <t>ジュギョウリョウアトバラ</t>
    </rPh>
    <phoneticPr fontId="1"/>
  </si>
  <si>
    <t>第二希望</t>
    <rPh sb="0" eb="4">
      <t>ダイニキボウ</t>
    </rPh>
    <phoneticPr fontId="1"/>
  </si>
  <si>
    <t>第三希望</t>
    <rPh sb="0" eb="4">
      <t>ダイサンキボウ</t>
    </rPh>
    <phoneticPr fontId="1"/>
  </si>
  <si>
    <t>授業料後払い</t>
    <rPh sb="0" eb="5">
      <t>ジュギョウリョウアトバラ</t>
    </rPh>
    <phoneticPr fontId="1"/>
  </si>
  <si>
    <t>第一種のみ</t>
    <rPh sb="0" eb="3">
      <t>ダイイッシュ</t>
    </rPh>
    <phoneticPr fontId="1"/>
  </si>
  <si>
    <t>第二種のみ</t>
    <rPh sb="0" eb="3">
      <t>ダイニシュ</t>
    </rPh>
    <phoneticPr fontId="1"/>
  </si>
  <si>
    <t>第二種</t>
    <rPh sb="0" eb="3">
      <t>ダイニシュ</t>
    </rPh>
    <phoneticPr fontId="1"/>
  </si>
  <si>
    <t>併用（第一種＋第二種）</t>
    <rPh sb="0" eb="2">
      <t>ヘイヨウ</t>
    </rPh>
    <rPh sb="3" eb="6">
      <t>ダイイッシュ</t>
    </rPh>
    <rPh sb="7" eb="10">
      <t>ダイニシュ</t>
    </rPh>
    <phoneticPr fontId="1"/>
  </si>
  <si>
    <t>所属：</t>
    <rPh sb="0" eb="2">
      <t>ショゾク</t>
    </rPh>
    <phoneticPr fontId="1"/>
  </si>
  <si>
    <t>希望する奨学金を記入すると、下記にスカラネットで選択する項目が表示されます。</t>
    <rPh sb="0" eb="2">
      <t>キボウ</t>
    </rPh>
    <rPh sb="4" eb="7">
      <t>ショウガクキン</t>
    </rPh>
    <rPh sb="8" eb="10">
      <t>キニュウ</t>
    </rPh>
    <rPh sb="14" eb="16">
      <t>カキ</t>
    </rPh>
    <rPh sb="24" eb="26">
      <t>センタク</t>
    </rPh>
    <rPh sb="28" eb="30">
      <t>コウモク</t>
    </rPh>
    <rPh sb="31" eb="33">
      <t>ヒョウジ</t>
    </rPh>
    <phoneticPr fontId="1"/>
  </si>
  <si>
    <t>連帯保証人にはあなたの父母（父母がいない場合は4親等以内の親族）を選任しましたか。</t>
    <phoneticPr fontId="1"/>
  </si>
  <si>
    <t>機関保証</t>
    <rPh sb="0" eb="4">
      <t>キカンホショウ</t>
    </rPh>
    <phoneticPr fontId="1"/>
  </si>
  <si>
    <t>人的保証</t>
    <rPh sb="0" eb="4">
      <t>ジンテキホショウ</t>
    </rPh>
    <phoneticPr fontId="1"/>
  </si>
  <si>
    <t>保証制度の違いをよく理解したうえで選択してください。</t>
    <rPh sb="0" eb="4">
      <t>ホショウセイド</t>
    </rPh>
    <rPh sb="5" eb="6">
      <t>チガ</t>
    </rPh>
    <rPh sb="10" eb="12">
      <t>リカイ</t>
    </rPh>
    <rPh sb="17" eb="19">
      <t>センタク</t>
    </rPh>
    <phoneticPr fontId="1"/>
  </si>
  <si>
    <t>第一種奨学金</t>
    <rPh sb="0" eb="6">
      <t>ダイイッシュショウガクキン</t>
    </rPh>
    <phoneticPr fontId="1"/>
  </si>
  <si>
    <t>※授業料後払い制度は人的保証は選択不可。</t>
    <rPh sb="1" eb="4">
      <t>ジュギョウリョウ</t>
    </rPh>
    <rPh sb="4" eb="5">
      <t>アト</t>
    </rPh>
    <rPh sb="5" eb="6">
      <t>バラ</t>
    </rPh>
    <rPh sb="7" eb="9">
      <t>セイド</t>
    </rPh>
    <rPh sb="10" eb="14">
      <t>ジンテキホショウ</t>
    </rPh>
    <rPh sb="15" eb="19">
      <t>センタクフカ</t>
    </rPh>
    <phoneticPr fontId="1"/>
  </si>
  <si>
    <t>※返還方式が所得連動方式の場合は、人的保証は選択不可。</t>
    <rPh sb="1" eb="5">
      <t>ヘンカンホウシキ</t>
    </rPh>
    <rPh sb="6" eb="12">
      <t>ショトクレンドウホウシキ</t>
    </rPh>
    <rPh sb="13" eb="15">
      <t>バアイ</t>
    </rPh>
    <rPh sb="17" eb="21">
      <t>ジンテキホショウ</t>
    </rPh>
    <rPh sb="22" eb="26">
      <t>センタクフカ</t>
    </rPh>
    <phoneticPr fontId="1"/>
  </si>
  <si>
    <t>保証制度</t>
    <rPh sb="0" eb="4">
      <t>ホショウセイド</t>
    </rPh>
    <phoneticPr fontId="1"/>
  </si>
  <si>
    <t>↑第一希望奨学金種類及び注意事項表示用</t>
    <rPh sb="1" eb="5">
      <t>ダイイチキボウ</t>
    </rPh>
    <rPh sb="5" eb="8">
      <t>ショウガクキン</t>
    </rPh>
    <rPh sb="8" eb="10">
      <t>シュルイ</t>
    </rPh>
    <rPh sb="10" eb="11">
      <t>オヨ</t>
    </rPh>
    <rPh sb="12" eb="14">
      <t>チュウイ</t>
    </rPh>
    <rPh sb="14" eb="16">
      <t>ジコウ</t>
    </rPh>
    <rPh sb="16" eb="19">
      <t>ヒョウジヨウ</t>
    </rPh>
    <phoneticPr fontId="1"/>
  </si>
  <si>
    <r>
      <t>→引き続き、同じ画面でマイナンバー情報を入力・送信してください。</t>
    </r>
    <r>
      <rPr>
        <b/>
        <u/>
        <sz val="11"/>
        <color rgb="FFFF0000"/>
        <rFont val="HG丸ｺﾞｼｯｸM-PRO"/>
        <family val="3"/>
        <charset val="128"/>
      </rPr>
      <t>【10月24日(金)20:00まで】</t>
    </r>
    <rPh sb="1" eb="2">
      <t>ヒ</t>
    </rPh>
    <rPh sb="3" eb="4">
      <t>ツヅ</t>
    </rPh>
    <rPh sb="6" eb="7">
      <t>オナ</t>
    </rPh>
    <rPh sb="8" eb="10">
      <t>ガメン</t>
    </rPh>
    <rPh sb="17" eb="19">
      <t>ジョウホウ</t>
    </rPh>
    <rPh sb="20" eb="22">
      <t>ニュウリョク</t>
    </rPh>
    <rPh sb="23" eb="25">
      <t>ソウシン</t>
    </rPh>
    <rPh sb="35" eb="36">
      <t>ガツ</t>
    </rPh>
    <rPh sb="38" eb="39">
      <t>ニチ</t>
    </rPh>
    <rPh sb="40" eb="41">
      <t>キン</t>
    </rPh>
    <phoneticPr fontId="1"/>
  </si>
  <si>
    <t>これまでの研究内容（400文字以内）</t>
  </si>
  <si>
    <t>https://www.sas.jasso.go.jp</t>
    <phoneticPr fontId="1"/>
  </si>
  <si>
    <t>＜申込サイト（スカラネット）＞</t>
    <rPh sb="1" eb="3">
      <t>モウシコミ</t>
    </rPh>
    <phoneticPr fontId="1"/>
  </si>
  <si>
    <t>ﾊﾟｽﾜｰﾄﾞ</t>
    <phoneticPr fontId="1"/>
  </si>
  <si>
    <t>「奨学金確認書兼地方同意書」に記載されているスカラネット奨学金申込用のID・PW</t>
    <phoneticPr fontId="1"/>
  </si>
  <si>
    <t>メールアドレス：</t>
    <phoneticPr fontId="1"/>
  </si>
  <si>
    <t>機関保証の場合、機構があなたと連絡が取れなくなった場合に備えて、「本人以外の連絡先」を指定する必要があります。人的保証と違い、「実印の押印や公的書類の取得をしてもらう必要はありませんが、2027年5月頃に返還誓約書（借用証書）への署名のみ必要です。書類の作成に協力してもらえるか、説明のうえ承諾が取れていますか。</t>
    <phoneticPr fontId="1"/>
  </si>
  <si>
    <t>保証人には、次の要件に合致する方を選任していますか。（親族の見方等については、案内P.21参照）
・あなたの父母以外で4親等以内の親族（おじ、おば、兄弟、姉妹等）
・あなた及び連帯保証人と別生計の方
・あなた及び連帯保証人の配偶者や婚約者ではない方
・2027年4月時点で65歳未満の方
・未成年、学生、債務整理中ではない方</t>
    <rPh sb="27" eb="29">
      <t>シンゾク</t>
    </rPh>
    <rPh sb="30" eb="32">
      <t>ミカタ</t>
    </rPh>
    <rPh sb="32" eb="33">
      <t>ナド</t>
    </rPh>
    <rPh sb="39" eb="41">
      <t>アンナイ</t>
    </rPh>
    <rPh sb="45" eb="47">
      <t>サンショウ</t>
    </rPh>
    <phoneticPr fontId="1"/>
  </si>
  <si>
    <t>連帯保証人や保証人には、2027年5月頃に返還誓約書（借用証書）への署名捺印や公的書類の取得等を依頼し、期日内に対応してもらう必要があります。書類の作成に協力してもらえるか、説明のうえ承諾が取れていますか。</t>
    <phoneticPr fontId="1"/>
  </si>
  <si>
    <t>↑第二希望選択用プルダウンリスト名</t>
    <phoneticPr fontId="1"/>
  </si>
  <si>
    <t>機関保証の保証料は、貸与月額または毎月の生活費奨学金から差し引かれることを承知していますか。
※保証料の目安は貸与奨学金案内P.41～P.42に記載されています。</t>
    <rPh sb="17" eb="19">
      <t>マイツキ</t>
    </rPh>
    <rPh sb="20" eb="23">
      <t>セイカツヒ</t>
    </rPh>
    <rPh sb="23" eb="26">
      <t>ショウガクキン</t>
    </rPh>
    <phoneticPr fontId="1"/>
  </si>
  <si>
    <t>第一希望</t>
    <rPh sb="0" eb="2">
      <t>ダイイチ</t>
    </rPh>
    <rPh sb="2" eb="4">
      <t>キボウ</t>
    </rPh>
    <phoneticPr fontId="1"/>
  </si>
  <si>
    <t>第一種への変更</t>
    <rPh sb="0" eb="3">
      <t>ダイイッシュ</t>
    </rPh>
    <rPh sb="5" eb="7">
      <t>ヘンコウ</t>
    </rPh>
    <phoneticPr fontId="1"/>
  </si>
  <si>
    <t>併用への変更（＋第二種）</t>
    <rPh sb="0" eb="2">
      <t>ヘイヨウ</t>
    </rPh>
    <rPh sb="4" eb="6">
      <t>ヘンコウ</t>
    </rPh>
    <rPh sb="8" eb="11">
      <t>ダイニシュ</t>
    </rPh>
    <phoneticPr fontId="1"/>
  </si>
  <si>
    <t>↑第一希望選択用プルダウンリスト名</t>
    <rPh sb="1" eb="3">
      <t>ダイイチ</t>
    </rPh>
    <rPh sb="3" eb="5">
      <t>キボウ</t>
    </rPh>
    <phoneticPr fontId="1"/>
  </si>
  <si>
    <t>併用への変更（＋第一種）</t>
    <rPh sb="0" eb="2">
      <t>ヘイヨウ</t>
    </rPh>
    <rPh sb="4" eb="6">
      <t>ヘンコウ</t>
    </rPh>
    <rPh sb="8" eb="11">
      <t>ダイイッシュ</t>
    </rPh>
    <phoneticPr fontId="1"/>
  </si>
  <si>
    <t>併用への変更（＋授業料後払い）</t>
    <rPh sb="0" eb="2">
      <t>ヘイヨウ</t>
    </rPh>
    <rPh sb="4" eb="6">
      <t>ヘンコウ</t>
    </rPh>
    <rPh sb="8" eb="11">
      <t>ジュギョウリョウ</t>
    </rPh>
    <rPh sb="11" eb="13">
      <t>アトバラ</t>
    </rPh>
    <phoneticPr fontId="1"/>
  </si>
  <si>
    <t>名前ボックスの確認</t>
    <rPh sb="0" eb="2">
      <t>ナマエ</t>
    </rPh>
    <rPh sb="7" eb="9">
      <t>カクニン</t>
    </rPh>
    <phoneticPr fontId="1"/>
  </si>
  <si>
    <t>Ctrl + F3</t>
  </si>
  <si>
    <t>(1)第一種奨学金もしくは授業料後払い制度のみ希望します。</t>
    <rPh sb="3" eb="6">
      <t>ダイイッシュ</t>
    </rPh>
    <rPh sb="6" eb="9">
      <t>ショウガクキン</t>
    </rPh>
    <rPh sb="13" eb="16">
      <t>ジュギョウリョウ</t>
    </rPh>
    <rPh sb="16" eb="18">
      <t>アトバラ</t>
    </rPh>
    <rPh sb="19" eb="21">
      <t>セイド</t>
    </rPh>
    <rPh sb="23" eb="25">
      <t>キボウ</t>
    </rPh>
    <phoneticPr fontId="1"/>
  </si>
  <si>
    <t>(2)第一種奨学金もしくは授業料後払い制度を希望するが、不採用の場合第二種奨学金を希望します。</t>
    <rPh sb="3" eb="6">
      <t>ダイイッシュ</t>
    </rPh>
    <rPh sb="6" eb="9">
      <t>ショウガクキン</t>
    </rPh>
    <rPh sb="13" eb="16">
      <t>ジュギョウリョウ</t>
    </rPh>
    <rPh sb="16" eb="18">
      <t>アトバラ</t>
    </rPh>
    <rPh sb="19" eb="21">
      <t>セイド</t>
    </rPh>
    <rPh sb="22" eb="24">
      <t>キボウ</t>
    </rPh>
    <rPh sb="28" eb="31">
      <t>フサイヨウ</t>
    </rPh>
    <rPh sb="32" eb="34">
      <t>バアイ</t>
    </rPh>
    <rPh sb="34" eb="37">
      <t>ダイニシュ</t>
    </rPh>
    <rPh sb="37" eb="40">
      <t>ショウガクキン</t>
    </rPh>
    <rPh sb="41" eb="43">
      <t>キボウ</t>
    </rPh>
    <phoneticPr fontId="1"/>
  </si>
  <si>
    <t>(3)第二種奨学金のみ希望します。</t>
    <rPh sb="3" eb="6">
      <t>ダイニシュ</t>
    </rPh>
    <rPh sb="6" eb="9">
      <t>ショウガクキン</t>
    </rPh>
    <rPh sb="11" eb="13">
      <t>キボウ</t>
    </rPh>
    <phoneticPr fontId="1"/>
  </si>
  <si>
    <t>(4)第一種奨学金もしくは授業料後払い制度及び第二種奨学金との併用貸与のみを希望します。</t>
    <rPh sb="3" eb="6">
      <t>ダイイッシュ</t>
    </rPh>
    <rPh sb="6" eb="9">
      <t>ショウガクキン</t>
    </rPh>
    <rPh sb="13" eb="16">
      <t>ジュギョウリョウ</t>
    </rPh>
    <rPh sb="16" eb="18">
      <t>アトバラ</t>
    </rPh>
    <rPh sb="19" eb="21">
      <t>セイド</t>
    </rPh>
    <rPh sb="21" eb="22">
      <t>オヨ</t>
    </rPh>
    <rPh sb="23" eb="26">
      <t>ダイニシュ</t>
    </rPh>
    <rPh sb="26" eb="29">
      <t>ショウガクキン</t>
    </rPh>
    <rPh sb="31" eb="33">
      <t>ヘイヨウ</t>
    </rPh>
    <rPh sb="33" eb="35">
      <t>タイヨ</t>
    </rPh>
    <rPh sb="38" eb="40">
      <t>キボウ</t>
    </rPh>
    <phoneticPr fontId="1"/>
  </si>
  <si>
    <t>(5)併用貸与を希望するが、不採用の場合第一種奨学金もしくは授業料後払い制度のみ希望します。</t>
    <rPh sb="3" eb="5">
      <t>ヘイヨウ</t>
    </rPh>
    <rPh sb="5" eb="7">
      <t>タイヨ</t>
    </rPh>
    <rPh sb="8" eb="10">
      <t>キボウ</t>
    </rPh>
    <rPh sb="14" eb="17">
      <t>フサイヨウ</t>
    </rPh>
    <rPh sb="18" eb="20">
      <t>バアイ</t>
    </rPh>
    <rPh sb="20" eb="23">
      <t>ダイイッシュ</t>
    </rPh>
    <rPh sb="23" eb="26">
      <t>ショウガクキン</t>
    </rPh>
    <rPh sb="30" eb="33">
      <t>ジュギョウリョウ</t>
    </rPh>
    <rPh sb="33" eb="35">
      <t>アトバラ</t>
    </rPh>
    <rPh sb="36" eb="38">
      <t>セイド</t>
    </rPh>
    <rPh sb="40" eb="42">
      <t>キボウ</t>
    </rPh>
    <phoneticPr fontId="1"/>
  </si>
  <si>
    <t>(6)併用貸与不採用及び第一種奨学金もしくは授業料後払い制度不採用の場合、第二種奨学金を希望します。</t>
    <rPh sb="3" eb="5">
      <t>ヘイヨウ</t>
    </rPh>
    <rPh sb="5" eb="7">
      <t>タイヨ</t>
    </rPh>
    <rPh sb="7" eb="10">
      <t>フサイヨウ</t>
    </rPh>
    <rPh sb="10" eb="11">
      <t>オヨ</t>
    </rPh>
    <rPh sb="12" eb="15">
      <t>ダイイッシュ</t>
    </rPh>
    <rPh sb="15" eb="18">
      <t>ショウガクキン</t>
    </rPh>
    <rPh sb="22" eb="25">
      <t>ジュギョウリョウ</t>
    </rPh>
    <rPh sb="25" eb="27">
      <t>アトバラ</t>
    </rPh>
    <rPh sb="28" eb="30">
      <t>セイド</t>
    </rPh>
    <rPh sb="30" eb="33">
      <t>フサイヨウ</t>
    </rPh>
    <rPh sb="34" eb="36">
      <t>バアイ</t>
    </rPh>
    <rPh sb="37" eb="40">
      <t>ダイニシュ</t>
    </rPh>
    <rPh sb="40" eb="43">
      <t>ショウガクキン</t>
    </rPh>
    <rPh sb="44" eb="46">
      <t>キボウ</t>
    </rPh>
    <phoneticPr fontId="1"/>
  </si>
  <si>
    <t>(7)併用貸与不採用の場合、第二種奨学金のみ希望します。</t>
    <rPh sb="3" eb="5">
      <t>ヘイヨウ</t>
    </rPh>
    <rPh sb="5" eb="7">
      <t>タイヨ</t>
    </rPh>
    <rPh sb="7" eb="10">
      <t>フサイヨウ</t>
    </rPh>
    <rPh sb="11" eb="13">
      <t>バアイ</t>
    </rPh>
    <rPh sb="14" eb="17">
      <t>ダイニシュ</t>
    </rPh>
    <rPh sb="17" eb="20">
      <t>ショウガクキン</t>
    </rPh>
    <rPh sb="22" eb="24">
      <t>キボウ</t>
    </rPh>
    <phoneticPr fontId="1"/>
  </si>
  <si>
    <t>(8)第二種奨学金の貸与を受けていますが、第一種奨学金もしくは授業料後払い制度への変更を希望します。</t>
    <rPh sb="3" eb="6">
      <t>ダイニシュ</t>
    </rPh>
    <rPh sb="6" eb="9">
      <t>ショウガクキン</t>
    </rPh>
    <rPh sb="10" eb="12">
      <t>タイヨ</t>
    </rPh>
    <rPh sb="13" eb="14">
      <t>ウ</t>
    </rPh>
    <rPh sb="21" eb="24">
      <t>ダイイッシュ</t>
    </rPh>
    <rPh sb="24" eb="27">
      <t>ショウガクキン</t>
    </rPh>
    <rPh sb="31" eb="34">
      <t>ジュギョウリョウ</t>
    </rPh>
    <rPh sb="34" eb="36">
      <t>アトバラ</t>
    </rPh>
    <rPh sb="37" eb="39">
      <t>セイド</t>
    </rPh>
    <rPh sb="41" eb="43">
      <t>ヘンコウ</t>
    </rPh>
    <rPh sb="44" eb="46">
      <t>キボウ</t>
    </rPh>
    <phoneticPr fontId="1"/>
  </si>
  <si>
    <t>(9)第一種奨学金の貸与を受けていますが、第二種奨学金への変更を希望します。</t>
    <rPh sb="3" eb="6">
      <t>ダイイッシュ</t>
    </rPh>
    <rPh sb="6" eb="9">
      <t>ショウガクキン</t>
    </rPh>
    <rPh sb="10" eb="12">
      <t>タイヨ</t>
    </rPh>
    <rPh sb="13" eb="14">
      <t>ウ</t>
    </rPh>
    <rPh sb="21" eb="24">
      <t>ダイニシュ</t>
    </rPh>
    <rPh sb="24" eb="27">
      <t>ショウガクキン</t>
    </rPh>
    <rPh sb="29" eb="31">
      <t>ヘンコウ</t>
    </rPh>
    <rPh sb="32" eb="34">
      <t>キボウ</t>
    </rPh>
    <phoneticPr fontId="1"/>
  </si>
  <si>
    <t>(10)第一種奨学金もしくは授業料後払い制度の貸与を受けていますが、併用貸与への変更を希望します。</t>
    <rPh sb="4" eb="7">
      <t>ダイイッシュ</t>
    </rPh>
    <rPh sb="7" eb="10">
      <t>ショウガクキン</t>
    </rPh>
    <rPh sb="14" eb="17">
      <t>ジュギョウリョウ</t>
    </rPh>
    <rPh sb="17" eb="19">
      <t>アトバラ</t>
    </rPh>
    <rPh sb="20" eb="22">
      <t>セイド</t>
    </rPh>
    <rPh sb="23" eb="25">
      <t>タイヨ</t>
    </rPh>
    <rPh sb="26" eb="27">
      <t>ウ</t>
    </rPh>
    <rPh sb="34" eb="36">
      <t>ヘイヨウ</t>
    </rPh>
    <rPh sb="36" eb="38">
      <t>タイヨ</t>
    </rPh>
    <rPh sb="40" eb="42">
      <t>ヘンコウ</t>
    </rPh>
    <rPh sb="43" eb="45">
      <t>キボウ</t>
    </rPh>
    <phoneticPr fontId="1"/>
  </si>
  <si>
    <t>(11)第二種奨学金の貸与を受けていますが、併用貸与への変更を希望します。</t>
    <rPh sb="4" eb="7">
      <t>ダイニシュ</t>
    </rPh>
    <rPh sb="7" eb="10">
      <t>ショウガクキン</t>
    </rPh>
    <rPh sb="11" eb="13">
      <t>タイヨ</t>
    </rPh>
    <rPh sb="14" eb="15">
      <t>ウ</t>
    </rPh>
    <rPh sb="22" eb="24">
      <t>ヘイヨウ</t>
    </rPh>
    <rPh sb="24" eb="26">
      <t>タイヨ</t>
    </rPh>
    <rPh sb="28" eb="30">
      <t>ヘンコウ</t>
    </rPh>
    <rPh sb="31" eb="33">
      <t>キボウ</t>
    </rPh>
    <phoneticPr fontId="1"/>
  </si>
  <si>
    <t>(13)第一種奨学金の貸与を受けていますが、併用貸与への変更を希望します。　</t>
    <rPh sb="4" eb="7">
      <t>ダイイッシュ</t>
    </rPh>
    <rPh sb="7" eb="10">
      <t>ショウガクキン</t>
    </rPh>
    <rPh sb="11" eb="13">
      <t>タイヨ</t>
    </rPh>
    <rPh sb="14" eb="15">
      <t>ウ</t>
    </rPh>
    <rPh sb="22" eb="24">
      <t>ヘイヨウ</t>
    </rPh>
    <rPh sb="24" eb="26">
      <t>タイヨ</t>
    </rPh>
    <rPh sb="28" eb="30">
      <t>ヘンコウ</t>
    </rPh>
    <rPh sb="31" eb="33">
      <t>キボウ</t>
    </rPh>
    <phoneticPr fontId="1"/>
  </si>
  <si>
    <t>(14)第二種奨学金の貸与を受けていますが、併用貸与への変更を希望します。</t>
    <rPh sb="4" eb="7">
      <t>ダイニシュ</t>
    </rPh>
    <rPh sb="7" eb="10">
      <t>ショウガクキン</t>
    </rPh>
    <rPh sb="11" eb="13">
      <t>タイヨ</t>
    </rPh>
    <rPh sb="14" eb="15">
      <t>ウ</t>
    </rPh>
    <rPh sb="22" eb="24">
      <t>ヘイヨウ</t>
    </rPh>
    <rPh sb="24" eb="26">
      <t>タイヨ</t>
    </rPh>
    <rPh sb="28" eb="30">
      <t>ヘンコウ</t>
    </rPh>
    <rPh sb="31" eb="33">
      <t>キボウ</t>
    </rPh>
    <phoneticPr fontId="1"/>
  </si>
  <si>
    <t>✓</t>
    <phoneticPr fontId="1"/>
  </si>
  <si>
    <t>希望</t>
    <rPh sb="0" eb="2">
      <t>キボウ</t>
    </rPh>
    <phoneticPr fontId="1"/>
  </si>
  <si>
    <t>第一種のみ</t>
  </si>
  <si>
    <t>第二種のみ</t>
  </si>
  <si>
    <t>第一種第二種</t>
  </si>
  <si>
    <t>併用（授業料後払い＋第二種）</t>
    <rPh sb="0" eb="2">
      <t>ヘイヨウ</t>
    </rPh>
    <rPh sb="3" eb="6">
      <t>ジュギョウリョウ</t>
    </rPh>
    <rPh sb="6" eb="8">
      <t>アトバラ</t>
    </rPh>
    <rPh sb="10" eb="13">
      <t>ダイニシュ</t>
    </rPh>
    <phoneticPr fontId="1"/>
  </si>
  <si>
    <t>併用（第一種＋第二種）第一種第二種</t>
  </si>
  <si>
    <t>併用（第一種＋第二種）第二種</t>
  </si>
  <si>
    <t>第一種への変更</t>
  </si>
  <si>
    <t>第二種への変更</t>
  </si>
  <si>
    <t>併用への変更（＋第一種）第一種への変更</t>
  </si>
  <si>
    <t>併用不採用の場合、第二種奨学金への変更を希望します。</t>
    <rPh sb="0" eb="2">
      <t>ヘイヨウ</t>
    </rPh>
    <rPh sb="2" eb="5">
      <t>フサイヨウ</t>
    </rPh>
    <rPh sb="6" eb="8">
      <t>バアイ</t>
    </rPh>
    <rPh sb="9" eb="12">
      <t>ダイニシュ</t>
    </rPh>
    <rPh sb="12" eb="15">
      <t>ショウガクキン</t>
    </rPh>
    <rPh sb="17" eb="19">
      <t>ヘンコウ</t>
    </rPh>
    <rPh sb="20" eb="22">
      <t>キボウ</t>
    </rPh>
    <phoneticPr fontId="1"/>
  </si>
  <si>
    <t>併用不採用の場合、第一種奨学金もしくは授業料後払い制度への変更を希望します。</t>
    <rPh sb="0" eb="2">
      <t>ヘイヨウ</t>
    </rPh>
    <rPh sb="2" eb="5">
      <t>フサイヨウ</t>
    </rPh>
    <rPh sb="6" eb="8">
      <t>バアイ</t>
    </rPh>
    <rPh sb="9" eb="12">
      <t>ダイイッシュ</t>
    </rPh>
    <rPh sb="12" eb="15">
      <t>ショウガクキン</t>
    </rPh>
    <rPh sb="19" eb="22">
      <t>ジュギョウリョウ</t>
    </rPh>
    <rPh sb="22" eb="24">
      <t>アトバラ</t>
    </rPh>
    <rPh sb="25" eb="27">
      <t>セイド</t>
    </rPh>
    <rPh sb="29" eb="31">
      <t>ヘンコウ</t>
    </rPh>
    <rPh sb="32" eb="34">
      <t>キボウ</t>
    </rPh>
    <phoneticPr fontId="1"/>
  </si>
  <si>
    <t>併用への変更（＋第二種）第二種への変更</t>
    <phoneticPr fontId="1"/>
  </si>
  <si>
    <t>✓</t>
    <phoneticPr fontId="1"/>
  </si>
  <si>
    <t>授業料後払いへの変更</t>
    <rPh sb="0" eb="5">
      <t>ジュギョウリョウアトバラ</t>
    </rPh>
    <rPh sb="8" eb="10">
      <t>ヘンコウ</t>
    </rPh>
    <phoneticPr fontId="1"/>
  </si>
  <si>
    <t>新規</t>
    <rPh sb="0" eb="2">
      <t>シンキ</t>
    </rPh>
    <phoneticPr fontId="1"/>
  </si>
  <si>
    <t>貸与あり</t>
    <rPh sb="0" eb="2">
      <t>タイヨ</t>
    </rPh>
    <phoneticPr fontId="1"/>
  </si>
  <si>
    <t>第二種への変更</t>
    <rPh sb="0" eb="2">
      <t>ダイニ</t>
    </rPh>
    <rPh sb="2" eb="3">
      <t>シュ</t>
    </rPh>
    <rPh sb="5" eb="7">
      <t>ヘンコウ</t>
    </rPh>
    <phoneticPr fontId="1"/>
  </si>
  <si>
    <t>併用（第一種＋第二種）-</t>
  </si>
  <si>
    <t>併用（第一種＋第二種）第一種-</t>
  </si>
  <si>
    <t>併用への変更（＋第二種）-</t>
  </si>
  <si>
    <t>併用への変更（＋第一種）-</t>
  </si>
  <si>
    <t>昼夜課程</t>
    <rPh sb="0" eb="2">
      <t>チュウヤ</t>
    </rPh>
    <rPh sb="2" eb="4">
      <t>カテイ</t>
    </rPh>
    <phoneticPr fontId="1"/>
  </si>
  <si>
    <t>あなたの在学情報</t>
    <rPh sb="4" eb="8">
      <t>ザイガクジョウホウ</t>
    </rPh>
    <phoneticPr fontId="1"/>
  </si>
  <si>
    <t>学校名</t>
    <rPh sb="0" eb="3">
      <t>ガッコウメイ</t>
    </rPh>
    <phoneticPr fontId="1"/>
  </si>
  <si>
    <t>学籍番号</t>
    <rPh sb="0" eb="2">
      <t>ガクセキ</t>
    </rPh>
    <rPh sb="2" eb="4">
      <t>バンゴウ</t>
    </rPh>
    <phoneticPr fontId="1"/>
  </si>
  <si>
    <t>研究科</t>
    <rPh sb="0" eb="3">
      <t>ケンキュウカ</t>
    </rPh>
    <phoneticPr fontId="1"/>
  </si>
  <si>
    <t>専攻コード</t>
    <rPh sb="0" eb="2">
      <t>センコウ</t>
    </rPh>
    <phoneticPr fontId="1"/>
  </si>
  <si>
    <t>入学年月</t>
    <rPh sb="0" eb="2">
      <t>ニュウガクネンガッピテイネン</t>
    </rPh>
    <phoneticPr fontId="1"/>
  </si>
  <si>
    <t>修了（見込）年月</t>
    <rPh sb="0" eb="2">
      <t>シュウリョウ</t>
    </rPh>
    <rPh sb="3" eb="5">
      <t>ミコ</t>
    </rPh>
    <rPh sb="6" eb="8">
      <t>ネンゲツ</t>
    </rPh>
    <phoneticPr fontId="1"/>
  </si>
  <si>
    <t>修業年限</t>
    <rPh sb="0" eb="2">
      <t>シュウギョウ</t>
    </rPh>
    <rPh sb="2" eb="4">
      <t>ネンゲン</t>
    </rPh>
    <phoneticPr fontId="1"/>
  </si>
  <si>
    <t>←学籍番号は、必ずアルファベットから入力してください。</t>
    <rPh sb="1" eb="5">
      <t>ガクセキバンゴウ</t>
    </rPh>
    <rPh sb="7" eb="8">
      <t>カナラ</t>
    </rPh>
    <rPh sb="18" eb="20">
      <t>ニュウリョク</t>
    </rPh>
    <phoneticPr fontId="1"/>
  </si>
  <si>
    <t>＜研究科の専攻コード＞
○M1　1系：11　2系：12　3系：13　4系：14　5系：15
〇M2　1系：21　2系：22　3系：23　4系：24　5系：25
○D1～D3
　　　　1系：51　2系：52　3系：53　4系：54　5系：55</t>
    <phoneticPr fontId="1"/>
  </si>
  <si>
    <t>←</t>
    <phoneticPr fontId="1"/>
  </si>
  <si>
    <t>←学資として必要な金額を選択してください。むやみに借りすぎないよう注意してください。</t>
    <phoneticPr fontId="1"/>
  </si>
  <si>
    <t>←それぞれの返還方式について理解したうえで選択してください。</t>
    <phoneticPr fontId="1"/>
  </si>
  <si>
    <t>←返還方式は「所得連動方式」のみとなります。</t>
    <rPh sb="1" eb="3">
      <t>ヘンカン</t>
    </rPh>
    <rPh sb="3" eb="5">
      <t>ホウシキ</t>
    </rPh>
    <rPh sb="7" eb="9">
      <t>ショトク</t>
    </rPh>
    <rPh sb="9" eb="11">
      <t>レンドウ</t>
    </rPh>
    <rPh sb="11" eb="13">
      <t>ホウシキ</t>
    </rPh>
    <phoneticPr fontId="1"/>
  </si>
  <si>
    <t>「特に優れた業績による返還免除内定制度」に申し込みましたか。</t>
    <rPh sb="1" eb="2">
      <t>トク</t>
    </rPh>
    <rPh sb="3" eb="4">
      <t>スグ</t>
    </rPh>
    <rPh sb="6" eb="8">
      <t>ギョウセキ</t>
    </rPh>
    <rPh sb="11" eb="19">
      <t>ヘンカンメンジョナイテイセイド</t>
    </rPh>
    <rPh sb="21" eb="22">
      <t>モウ</t>
    </rPh>
    <rPh sb="23" eb="24">
      <t>コ</t>
    </rPh>
    <phoneticPr fontId="1"/>
  </si>
  <si>
    <t>→「はい」の場合、内定制度受付申し込み完了時の「受付番号」</t>
    <rPh sb="6" eb="8">
      <t>バアイ</t>
    </rPh>
    <rPh sb="9" eb="16">
      <t>ナイテイセイドウケツケモウ</t>
    </rPh>
    <rPh sb="17" eb="18">
      <t>コ</t>
    </rPh>
    <rPh sb="19" eb="22">
      <t>カンリョウジ</t>
    </rPh>
    <rPh sb="24" eb="28">
      <t>ウケツケバンゴウ</t>
    </rPh>
    <phoneticPr fontId="1"/>
  </si>
  <si>
    <t>卒業又は退学</t>
    <rPh sb="0" eb="2">
      <t>ソツギョウ</t>
    </rPh>
    <rPh sb="2" eb="3">
      <t>マタ</t>
    </rPh>
    <rPh sb="4" eb="6">
      <t>タイガク</t>
    </rPh>
    <phoneticPr fontId="1"/>
  </si>
  <si>
    <t>STEP3で入力した貸与奨学生番号</t>
    <rPh sb="6" eb="8">
      <t>ニュウリョク</t>
    </rPh>
    <rPh sb="10" eb="12">
      <t>タイヨ</t>
    </rPh>
    <rPh sb="12" eb="17">
      <t>ショウガクセイバンゴウ</t>
    </rPh>
    <phoneticPr fontId="1"/>
  </si>
  <si>
    <t>人的保証</t>
    <rPh sb="0" eb="4">
      <t>ジンテキホショウ</t>
    </rPh>
    <phoneticPr fontId="1"/>
  </si>
  <si>
    <t>第一種</t>
    <rPh sb="0" eb="3">
      <t>ダイイッシュ</t>
    </rPh>
    <phoneticPr fontId="1"/>
  </si>
  <si>
    <t>授業料後払い</t>
    <phoneticPr fontId="1"/>
  </si>
  <si>
    <t>第二種の保証制度</t>
    <rPh sb="0" eb="2">
      <t>ダイニ</t>
    </rPh>
    <rPh sb="2" eb="3">
      <t>シュ</t>
    </rPh>
    <rPh sb="4" eb="6">
      <t>ホショウ</t>
    </rPh>
    <rPh sb="6" eb="8">
      <t>セイド</t>
    </rPh>
    <phoneticPr fontId="1"/>
  </si>
  <si>
    <t>＜STEP6＞貸与奨学金返還誓約書情報</t>
    <rPh sb="7" eb="12">
      <t>タイヨショウガクキン</t>
    </rPh>
    <rPh sb="12" eb="17">
      <t>ヘンカンセイヤクショ</t>
    </rPh>
    <rPh sb="17" eb="19">
      <t>ジョウホウ</t>
    </rPh>
    <phoneticPr fontId="1"/>
  </si>
  <si>
    <r>
      <t>※学生宿舎の住所を入力する場合、ネットの住所検索に対応させるため、「441-8122」を入力してください。</t>
    </r>
    <r>
      <rPr>
        <sz val="11"/>
        <color rgb="FFFF0000"/>
        <rFont val="HG丸ｺﾞｼｯｸM-PRO"/>
        <family val="3"/>
        <charset val="128"/>
      </rPr>
      <t>(住所は、住民票の住所ではなく現在の住所を記入する。)</t>
    </r>
    <rPh sb="1" eb="5">
      <t>ガクセイシュクシャ</t>
    </rPh>
    <rPh sb="6" eb="8">
      <t>ジュウショ</t>
    </rPh>
    <rPh sb="9" eb="11">
      <t>ニュウリョク</t>
    </rPh>
    <rPh sb="13" eb="15">
      <t>バアイ</t>
    </rPh>
    <rPh sb="20" eb="24">
      <t>ジュウショケンサク</t>
    </rPh>
    <rPh sb="25" eb="27">
      <t>タイオウ</t>
    </rPh>
    <rPh sb="44" eb="46">
      <t>ニュウリョク</t>
    </rPh>
    <rPh sb="54" eb="56">
      <t>ジュウショ</t>
    </rPh>
    <rPh sb="58" eb="61">
      <t>ジュウミンヒョウ</t>
    </rPh>
    <rPh sb="62" eb="64">
      <t>ジュウショ</t>
    </rPh>
    <rPh sb="68" eb="70">
      <t>ゲンザイ</t>
    </rPh>
    <rPh sb="71" eb="73">
      <t>ジュウショ</t>
    </rPh>
    <rPh sb="74" eb="76">
      <t>キニュウ</t>
    </rPh>
    <phoneticPr fontId="1"/>
  </si>
  <si>
    <t>本人以外の連絡先</t>
    <rPh sb="0" eb="4">
      <t>ホンニンイガイ</t>
    </rPh>
    <rPh sb="5" eb="8">
      <t>レンラクサキ</t>
    </rPh>
    <phoneticPr fontId="1"/>
  </si>
  <si>
    <t>氏名</t>
    <rPh sb="0" eb="2">
      <t>シメイ</t>
    </rPh>
    <phoneticPr fontId="1"/>
  </si>
  <si>
    <t>カナ氏名</t>
    <rPh sb="2" eb="4">
      <t>シメイ</t>
    </rPh>
    <phoneticPr fontId="1"/>
  </si>
  <si>
    <t>生年月日</t>
    <rPh sb="0" eb="4">
      <t>セイネンガッピ</t>
    </rPh>
    <phoneticPr fontId="1"/>
  </si>
  <si>
    <t>あなたとの続柄</t>
    <rPh sb="5" eb="7">
      <t>ツヅキガラ</t>
    </rPh>
    <phoneticPr fontId="1"/>
  </si>
  <si>
    <t>（全角5文字以内）</t>
    <rPh sb="1" eb="3">
      <t>ゼンカク</t>
    </rPh>
    <rPh sb="4" eb="8">
      <t>モジイナイ</t>
    </rPh>
    <phoneticPr fontId="1"/>
  </si>
  <si>
    <t>住所１</t>
    <rPh sb="0" eb="2">
      <t>ジュウショ</t>
    </rPh>
    <phoneticPr fontId="1"/>
  </si>
  <si>
    <t>住所２</t>
    <rPh sb="0" eb="2">
      <t>ジュウショ</t>
    </rPh>
    <phoneticPr fontId="1"/>
  </si>
  <si>
    <t>自宅番号</t>
    <rPh sb="0" eb="4">
      <t>ジタクバンゴウ</t>
    </rPh>
    <phoneticPr fontId="1"/>
  </si>
  <si>
    <t>携帯番号</t>
    <rPh sb="0" eb="4">
      <t>ケイタイバンゴウ</t>
    </rPh>
    <phoneticPr fontId="1"/>
  </si>
  <si>
    <t>〇機関保証</t>
    <rPh sb="1" eb="5">
      <t>キカンホショウ</t>
    </rPh>
    <phoneticPr fontId="1"/>
  </si>
  <si>
    <t>入力があるAE列～AI列は非表示</t>
    <rPh sb="0" eb="2">
      <t>ニュウリョク</t>
    </rPh>
    <rPh sb="7" eb="8">
      <t>レツ</t>
    </rPh>
    <rPh sb="11" eb="12">
      <t>レツ</t>
    </rPh>
    <rPh sb="13" eb="16">
      <t>ヒヒョウジ</t>
    </rPh>
    <phoneticPr fontId="1"/>
  </si>
  <si>
    <t>現在の奨学生番号</t>
    <rPh sb="0" eb="2">
      <t>ゲンザイ</t>
    </rPh>
    <rPh sb="3" eb="8">
      <t>ショウガクセイバンゴウ</t>
    </rPh>
    <phoneticPr fontId="1"/>
  </si>
  <si>
    <t>貸与種別</t>
    <rPh sb="0" eb="4">
      <t>タイヨシュベツ</t>
    </rPh>
    <phoneticPr fontId="1"/>
  </si>
  <si>
    <t>貸与を受けている場合のみ記入してください。→→</t>
    <rPh sb="0" eb="2">
      <t>タイヨ</t>
    </rPh>
    <rPh sb="3" eb="4">
      <t>ウ</t>
    </rPh>
    <rPh sb="8" eb="10">
      <t>バアイ</t>
    </rPh>
    <rPh sb="12" eb="14">
      <t>キニュウ</t>
    </rPh>
    <phoneticPr fontId="1"/>
  </si>
  <si>
    <t>6</t>
    <phoneticPr fontId="1"/>
  </si>
  <si>
    <t>3</t>
    <phoneticPr fontId="1"/>
  </si>
  <si>
    <t>8</t>
    <phoneticPr fontId="1"/>
  </si>
  <si>
    <t>〇人的保証</t>
    <rPh sb="1" eb="5">
      <t>ジンテキホショウ</t>
    </rPh>
    <phoneticPr fontId="1"/>
  </si>
  <si>
    <t>連帯保証人</t>
    <rPh sb="0" eb="5">
      <t>レンタイホショウニン</t>
    </rPh>
    <phoneticPr fontId="1"/>
  </si>
  <si>
    <t>勤務先</t>
    <rPh sb="0" eb="3">
      <t>キンムサキ</t>
    </rPh>
    <phoneticPr fontId="1"/>
  </si>
  <si>
    <t>勤務先電話番号</t>
    <rPh sb="0" eb="7">
      <t>キンムサキデンワバンゴウ</t>
    </rPh>
    <phoneticPr fontId="1"/>
  </si>
  <si>
    <t>無職</t>
    <rPh sb="0" eb="2">
      <t>ムショク</t>
    </rPh>
    <phoneticPr fontId="1"/>
  </si>
  <si>
    <t>保証人</t>
    <rPh sb="0" eb="3">
      <t>ホショウニン</t>
    </rPh>
    <phoneticPr fontId="1"/>
  </si>
  <si>
    <t>＜STEP7＞所得情報</t>
    <rPh sb="7" eb="11">
      <t>ショトクジョウホウ</t>
    </rPh>
    <phoneticPr fontId="1"/>
  </si>
  <si>
    <t>（全角15字以内）</t>
    <rPh sb="1" eb="3">
      <t>ゼンカク</t>
    </rPh>
    <rPh sb="5" eb="8">
      <t>ジイナイ</t>
    </rPh>
    <phoneticPr fontId="1"/>
  </si>
  <si>
    <t>あなたは、2024年1月2日以降に転職しましたか。</t>
    <rPh sb="9" eb="10">
      <t>ネン</t>
    </rPh>
    <rPh sb="11" eb="12">
      <t>ガツ</t>
    </rPh>
    <rPh sb="13" eb="14">
      <t>ニチ</t>
    </rPh>
    <rPh sb="14" eb="16">
      <t>イコウ</t>
    </rPh>
    <rPh sb="17" eb="19">
      <t>テンショク</t>
    </rPh>
    <phoneticPr fontId="1"/>
  </si>
  <si>
    <t>あなたは、2025年1月1日時点国内に住んでいましたか。</t>
    <rPh sb="9" eb="10">
      <t>ネン</t>
    </rPh>
    <rPh sb="11" eb="12">
      <t>ガツ</t>
    </rPh>
    <rPh sb="13" eb="14">
      <t>ニチ</t>
    </rPh>
    <rPh sb="14" eb="16">
      <t>ジテン</t>
    </rPh>
    <rPh sb="16" eb="18">
      <t>コクナイ</t>
    </rPh>
    <rPh sb="19" eb="20">
      <t>ス</t>
    </rPh>
    <phoneticPr fontId="1"/>
  </si>
  <si>
    <t>あなたは、2025年度（2024年1月～12月分）の住民税情報にて給与所得があり、住民税が課税されており、</t>
    <rPh sb="9" eb="11">
      <t>ネンド</t>
    </rPh>
    <rPh sb="16" eb="17">
      <t>ネン</t>
    </rPh>
    <rPh sb="18" eb="19">
      <t>ガツ</t>
    </rPh>
    <rPh sb="22" eb="24">
      <t>ガツブン</t>
    </rPh>
    <rPh sb="26" eb="29">
      <t>ジュウミンゼイ</t>
    </rPh>
    <rPh sb="29" eb="31">
      <t>ジョウホウ</t>
    </rPh>
    <rPh sb="33" eb="35">
      <t>キュウヨ</t>
    </rPh>
    <rPh sb="35" eb="37">
      <t>ショトク</t>
    </rPh>
    <rPh sb="41" eb="44">
      <t>ジュウミンゼイ</t>
    </rPh>
    <rPh sb="45" eb="47">
      <t>カゼイ</t>
    </rPh>
    <phoneticPr fontId="1"/>
  </si>
  <si>
    <t>かつ2026年度に大学院へ入学する日の前1年以内に離職または無休の休職をしましたか。</t>
    <rPh sb="6" eb="8">
      <t>ネンド</t>
    </rPh>
    <rPh sb="9" eb="12">
      <t>ダイガクイン</t>
    </rPh>
    <rPh sb="13" eb="15">
      <t>ニュウガク</t>
    </rPh>
    <rPh sb="17" eb="18">
      <t>ヒ</t>
    </rPh>
    <rPh sb="19" eb="20">
      <t>マエ</t>
    </rPh>
    <rPh sb="21" eb="22">
      <t>ネン</t>
    </rPh>
    <rPh sb="22" eb="24">
      <t>イナイ</t>
    </rPh>
    <rPh sb="25" eb="27">
      <t>リショク</t>
    </rPh>
    <rPh sb="30" eb="32">
      <t>ムキュウ</t>
    </rPh>
    <rPh sb="33" eb="35">
      <t>キュウショク</t>
    </rPh>
    <phoneticPr fontId="1"/>
  </si>
  <si>
    <t>配偶者は、2024年1月2日以降に転職しましたか。</t>
    <rPh sb="0" eb="3">
      <t>ハイグウシャ</t>
    </rPh>
    <rPh sb="9" eb="10">
      <t>ネン</t>
    </rPh>
    <rPh sb="11" eb="12">
      <t>ガツ</t>
    </rPh>
    <rPh sb="13" eb="14">
      <t>ニチ</t>
    </rPh>
    <rPh sb="14" eb="16">
      <t>イコウ</t>
    </rPh>
    <rPh sb="17" eb="19">
      <t>テンショク</t>
    </rPh>
    <phoneticPr fontId="1"/>
  </si>
  <si>
    <t>配偶者は、2025年1月1日時点国内に住んでいましたか。</t>
    <rPh sb="0" eb="3">
      <t>ハイグウシャ</t>
    </rPh>
    <rPh sb="9" eb="10">
      <t>ネン</t>
    </rPh>
    <rPh sb="11" eb="12">
      <t>ガツ</t>
    </rPh>
    <rPh sb="13" eb="14">
      <t>ニチ</t>
    </rPh>
    <rPh sb="14" eb="16">
      <t>ジテン</t>
    </rPh>
    <rPh sb="16" eb="18">
      <t>コクナイ</t>
    </rPh>
    <rPh sb="19" eb="20">
      <t>ス</t>
    </rPh>
    <phoneticPr fontId="1"/>
  </si>
  <si>
    <t>「はい」の場合は添付書類が必要です。</t>
    <rPh sb="5" eb="7">
      <t>バアイ</t>
    </rPh>
    <rPh sb="8" eb="12">
      <t>テンプショルイ</t>
    </rPh>
    <rPh sb="13" eb="15">
      <t>ヒツヨウ</t>
    </rPh>
    <phoneticPr fontId="1"/>
  </si>
  <si>
    <t>※(10)及び(13)より、授業料後払いの者が第二種への変更は不可。基準が変わる場合は、選択項目を変更する必要あり。</t>
    <rPh sb="5" eb="6">
      <t>オヨ</t>
    </rPh>
    <rPh sb="14" eb="17">
      <t>ジュギョウリョウ</t>
    </rPh>
    <rPh sb="17" eb="19">
      <t>アトバラ</t>
    </rPh>
    <rPh sb="21" eb="22">
      <t>モノ</t>
    </rPh>
    <rPh sb="23" eb="26">
      <t>ダイニシュ</t>
    </rPh>
    <rPh sb="28" eb="30">
      <t>ヘンコウ</t>
    </rPh>
    <rPh sb="31" eb="33">
      <t>フカ</t>
    </rPh>
    <rPh sb="34" eb="36">
      <t>キジュン</t>
    </rPh>
    <rPh sb="37" eb="38">
      <t>カ</t>
    </rPh>
    <rPh sb="40" eb="42">
      <t>バアイ</t>
    </rPh>
    <rPh sb="44" eb="46">
      <t>センタク</t>
    </rPh>
    <rPh sb="46" eb="48">
      <t>コウモク</t>
    </rPh>
    <rPh sb="49" eb="51">
      <t>ヘンコウ</t>
    </rPh>
    <rPh sb="53" eb="55">
      <t>ヒツヨウ</t>
    </rPh>
    <phoneticPr fontId="1"/>
  </si>
  <si>
    <t>変更箇所：E63セルの注意事項削除。AE56セルのプルダウンリストの数式変更。Y56→SUBSTITUTE(Y56,"授業料後払い","第一種")。（余裕があれば、不要になった名前ボックスの削除「貸与_授業料後払い_1」）</t>
    <rPh sb="0" eb="2">
      <t>ヘンコウ</t>
    </rPh>
    <rPh sb="2" eb="4">
      <t>カショ</t>
    </rPh>
    <rPh sb="11" eb="13">
      <t>チュウイ</t>
    </rPh>
    <rPh sb="13" eb="15">
      <t>ジコウ</t>
    </rPh>
    <rPh sb="15" eb="17">
      <t>サクジョ</t>
    </rPh>
    <rPh sb="34" eb="36">
      <t>スウシキ</t>
    </rPh>
    <rPh sb="36" eb="38">
      <t>ヘンコウ</t>
    </rPh>
    <rPh sb="75" eb="77">
      <t>ヨユウ</t>
    </rPh>
    <rPh sb="82" eb="84">
      <t>フヨウ</t>
    </rPh>
    <rPh sb="88" eb="90">
      <t>ナマエ</t>
    </rPh>
    <rPh sb="95" eb="97">
      <t>サクジョ</t>
    </rPh>
    <phoneticPr fontId="1"/>
  </si>
  <si>
    <t>↓奨学金種類表示用(B60,C60,E61)</t>
    <rPh sb="1" eb="9">
      <t>ショウガクキンシュルイヒョウジヨウ</t>
    </rPh>
    <phoneticPr fontId="1"/>
  </si>
  <si>
    <t>←第一種or授業料後払い表示用(E62,F62)</t>
    <rPh sb="1" eb="4">
      <t>ダイイッシュ</t>
    </rPh>
    <rPh sb="6" eb="9">
      <t>ジュギョウリョウ</t>
    </rPh>
    <rPh sb="9" eb="10">
      <t>アト</t>
    </rPh>
    <rPh sb="10" eb="11">
      <t>バラ</t>
    </rPh>
    <rPh sb="12" eb="14">
      <t>ヒョウジ</t>
    </rPh>
    <rPh sb="14" eb="15">
      <t>ヨウ</t>
    </rPh>
    <phoneticPr fontId="1"/>
  </si>
  <si>
    <r>
      <t xml:space="preserve">審査基準は、第二種→第一種(または授業料後払い)→併用の順で厳しくなります。
</t>
    </r>
    <r>
      <rPr>
        <u/>
        <sz val="11"/>
        <rFont val="HG丸ｺﾞｼｯｸM-PRO"/>
        <family val="3"/>
        <charset val="128"/>
      </rPr>
      <t>※第一種奨学金と授業料後払い制度は併願できません。どちらかを選んでください</t>
    </r>
    <r>
      <rPr>
        <sz val="11"/>
        <rFont val="HG丸ｺﾞｼｯｸM-PRO"/>
        <family val="3"/>
        <charset val="128"/>
      </rPr>
      <t>。</t>
    </r>
    <phoneticPr fontId="1"/>
  </si>
  <si>
    <t>06GMN24</t>
    <phoneticPr fontId="1"/>
  </si>
  <si>
    <r>
      <t xml:space="preserve">高専や大学学部で受けたことのある日本学生支援機構奨学生番号をもれなく記入してください。
</t>
    </r>
    <r>
      <rPr>
        <u/>
        <sz val="11"/>
        <color theme="1"/>
        <rFont val="HG丸ｺﾞｼｯｸM-PRO"/>
        <family val="3"/>
        <charset val="128"/>
      </rPr>
      <t>※第二種奨学金を同一の学校区分で2回以上貸与を受けると、これ以上貸与を受けられない等制限される場合があります。</t>
    </r>
    <rPh sb="0" eb="2">
      <t>コウセン</t>
    </rPh>
    <rPh sb="3" eb="7">
      <t>ダイガクガクブ</t>
    </rPh>
    <rPh sb="8" eb="9">
      <t>ウ</t>
    </rPh>
    <rPh sb="16" eb="24">
      <t>ニホンガクセイシエンキコウ</t>
    </rPh>
    <rPh sb="24" eb="29">
      <t>ショウガクセイバンゴウ</t>
    </rPh>
    <rPh sb="34" eb="36">
      <t>キニュウ</t>
    </rPh>
    <rPh sb="45" eb="51">
      <t>ダイニシュショウガクキン</t>
    </rPh>
    <rPh sb="52" eb="54">
      <t>ドウイツ</t>
    </rPh>
    <rPh sb="55" eb="59">
      <t>ガッコウクブン</t>
    </rPh>
    <rPh sb="61" eb="64">
      <t>カイイジョウ</t>
    </rPh>
    <rPh sb="64" eb="66">
      <t>タイヨ</t>
    </rPh>
    <rPh sb="67" eb="68">
      <t>ウ</t>
    </rPh>
    <rPh sb="74" eb="76">
      <t>イジョウ</t>
    </rPh>
    <rPh sb="76" eb="78">
      <t>タイヨ</t>
    </rPh>
    <rPh sb="79" eb="80">
      <t>ウ</t>
    </rPh>
    <rPh sb="85" eb="86">
      <t>ナド</t>
    </rPh>
    <rPh sb="86" eb="88">
      <t>セイゲン</t>
    </rPh>
    <rPh sb="91" eb="93">
      <t>バアイ</t>
    </rPh>
    <phoneticPr fontId="1"/>
  </si>
  <si>
    <t>人的保証では、機構の条件に合致する連帯保証人及び保証人を選任する必要があります。
選任できない場合や、公的書類の取得・署名捺印等の協力を得られない場合は、機関保証を選択してください。</t>
    <rPh sb="0" eb="2">
      <t>ジンテキ</t>
    </rPh>
    <rPh sb="2" eb="4">
      <t>ホショウ</t>
    </rPh>
    <rPh sb="7" eb="9">
      <t>キコウ</t>
    </rPh>
    <rPh sb="10" eb="12">
      <t>ジョウケン</t>
    </rPh>
    <rPh sb="13" eb="15">
      <t>ガッチ</t>
    </rPh>
    <rPh sb="17" eb="19">
      <t>レンタイ</t>
    </rPh>
    <rPh sb="19" eb="22">
      <t>ホショウニン</t>
    </rPh>
    <rPh sb="22" eb="23">
      <t>オヨ</t>
    </rPh>
    <rPh sb="24" eb="27">
      <t>ホショウニン</t>
    </rPh>
    <rPh sb="28" eb="30">
      <t>センニン</t>
    </rPh>
    <rPh sb="32" eb="34">
      <t>ヒツヨウ</t>
    </rPh>
    <rPh sb="41" eb="43">
      <t>センニン</t>
    </rPh>
    <rPh sb="47" eb="49">
      <t>バアイ</t>
    </rPh>
    <rPh sb="51" eb="53">
      <t>コウテキ</t>
    </rPh>
    <rPh sb="53" eb="55">
      <t>ショルイ</t>
    </rPh>
    <rPh sb="56" eb="58">
      <t>シュトク</t>
    </rPh>
    <rPh sb="59" eb="61">
      <t>ショメイ</t>
    </rPh>
    <rPh sb="61" eb="64">
      <t>ナツインナド</t>
    </rPh>
    <rPh sb="65" eb="67">
      <t>キョウリョク</t>
    </rPh>
    <rPh sb="68" eb="69">
      <t>エ</t>
    </rPh>
    <rPh sb="73" eb="75">
      <t>バアイ</t>
    </rPh>
    <rPh sb="77" eb="79">
      <t>キカン</t>
    </rPh>
    <rPh sb="79" eb="81">
      <t>ホショウ</t>
    </rPh>
    <rPh sb="82" eb="84">
      <t>センタク</t>
    </rPh>
    <phoneticPr fontId="1"/>
  </si>
  <si>
    <t>在学課程</t>
    <rPh sb="0" eb="2">
      <t>ザイガク</t>
    </rPh>
    <rPh sb="2" eb="4">
      <t>カテイ</t>
    </rPh>
    <phoneticPr fontId="1"/>
  </si>
  <si>
    <t>不採用の場合、再審査を希望しますか。</t>
    <rPh sb="0" eb="3">
      <t>フサイヨウ</t>
    </rPh>
    <rPh sb="4" eb="6">
      <t>バアイ</t>
    </rPh>
    <rPh sb="7" eb="10">
      <t>サイシンサ</t>
    </rPh>
    <rPh sb="11" eb="13">
      <t>キボウ</t>
    </rPh>
    <phoneticPr fontId="1"/>
  </si>
  <si>
    <t>→→→</t>
    <phoneticPr fontId="1"/>
  </si>
  <si>
    <t>＜奨学金受取口座＞</t>
    <rPh sb="1" eb="4">
      <t>ショウガクキン</t>
    </rPh>
    <rPh sb="4" eb="6">
      <t>ウケトリ</t>
    </rPh>
    <rPh sb="6" eb="8">
      <t>コウザ</t>
    </rPh>
    <phoneticPr fontId="1"/>
  </si>
  <si>
    <t>金融機関</t>
    <rPh sb="0" eb="2">
      <t>キンユウ</t>
    </rPh>
    <rPh sb="2" eb="4">
      <t>キカン</t>
    </rPh>
    <phoneticPr fontId="1"/>
  </si>
  <si>
    <t>支店名</t>
    <rPh sb="0" eb="3">
      <t>シテンメイ</t>
    </rPh>
    <phoneticPr fontId="1"/>
  </si>
  <si>
    <t>貸与額</t>
    <rPh sb="0" eb="3">
      <t>タイヨガク</t>
    </rPh>
    <phoneticPr fontId="1"/>
  </si>
  <si>
    <t>学年：</t>
    <rPh sb="0" eb="2">
      <t>ガクネン</t>
    </rPh>
    <phoneticPr fontId="1"/>
  </si>
  <si>
    <t>D</t>
    <phoneticPr fontId="1"/>
  </si>
  <si>
    <t>1</t>
    <phoneticPr fontId="1"/>
  </si>
  <si>
    <t>2</t>
    <phoneticPr fontId="1"/>
  </si>
  <si>
    <t>5</t>
    <phoneticPr fontId="1"/>
  </si>
  <si>
    <t>＜在学情報＞</t>
    <rPh sb="1" eb="3">
      <t>ザイガク</t>
    </rPh>
    <rPh sb="3" eb="5">
      <t>ジョウホウ</t>
    </rPh>
    <phoneticPr fontId="1"/>
  </si>
  <si>
    <t>入学年月</t>
    <rPh sb="0" eb="2">
      <t>ニュウガク</t>
    </rPh>
    <rPh sb="2" eb="4">
      <t>ネンゲツ</t>
    </rPh>
    <phoneticPr fontId="1"/>
  </si>
  <si>
    <t>修了予定</t>
    <rPh sb="0" eb="2">
      <t>シュウリョウ</t>
    </rPh>
    <rPh sb="2" eb="4">
      <t>ヨテイ</t>
    </rPh>
    <phoneticPr fontId="1"/>
  </si>
  <si>
    <t>再貸与希望</t>
    <rPh sb="0" eb="5">
      <t>サイタイヨキボウ</t>
    </rPh>
    <phoneticPr fontId="1"/>
  </si>
  <si>
    <t>返還免除内定申込</t>
    <rPh sb="0" eb="4">
      <t>ヘンカンメンジョ</t>
    </rPh>
    <rPh sb="4" eb="8">
      <t>ナイテイモウシコミ</t>
    </rPh>
    <phoneticPr fontId="1"/>
  </si>
  <si>
    <t>貸与開始希望時期</t>
    <rPh sb="0" eb="8">
      <t>タイヨカイシキボウジキ</t>
    </rPh>
    <phoneticPr fontId="1"/>
  </si>
  <si>
    <t>＜履歴情報＞</t>
    <rPh sb="1" eb="5">
      <t>リレキジョウホウ</t>
    </rPh>
    <phoneticPr fontId="1"/>
  </si>
  <si>
    <t>卒業（修了）又は退学</t>
    <rPh sb="0" eb="2">
      <t>ソツギョウ</t>
    </rPh>
    <rPh sb="3" eb="5">
      <t>シュウリョウ</t>
    </rPh>
    <rPh sb="6" eb="7">
      <t>マタ</t>
    </rPh>
    <rPh sb="8" eb="10">
      <t>タイガク</t>
    </rPh>
    <phoneticPr fontId="1"/>
  </si>
  <si>
    <t>最終学歴</t>
    <rPh sb="0" eb="4">
      <t>サイシュウガクレキ</t>
    </rPh>
    <phoneticPr fontId="1"/>
  </si>
  <si>
    <t>貸与歴</t>
    <rPh sb="0" eb="3">
      <t>タイヨレキ</t>
    </rPh>
    <phoneticPr fontId="1"/>
  </si>
  <si>
    <t>「はい」を選択した場合、再審査の希望有無についてのチェックが表示されます。</t>
    <rPh sb="5" eb="7">
      <t>センタク</t>
    </rPh>
    <rPh sb="9" eb="11">
      <t>バアイ</t>
    </rPh>
    <rPh sb="12" eb="15">
      <t>サイシンサ</t>
    </rPh>
    <rPh sb="16" eb="20">
      <t>キボウウム</t>
    </rPh>
    <rPh sb="30" eb="32">
      <t>ヒョウジ</t>
    </rPh>
    <phoneticPr fontId="1"/>
  </si>
  <si>
    <t>＜所得情報＞</t>
    <rPh sb="1" eb="5">
      <t>ショトクジョウホウ</t>
    </rPh>
    <phoneticPr fontId="1"/>
  </si>
  <si>
    <t>国内居住</t>
    <rPh sb="0" eb="4">
      <t>コクナイキョジュウ</t>
    </rPh>
    <phoneticPr fontId="1"/>
  </si>
  <si>
    <t>離職歴</t>
    <rPh sb="0" eb="3">
      <t>リショクレキ</t>
    </rPh>
    <phoneticPr fontId="1"/>
  </si>
  <si>
    <t>転職歴（減収）</t>
    <rPh sb="0" eb="3">
      <t>テンショクレキ</t>
    </rPh>
    <rPh sb="4" eb="6">
      <t>ゲンシュウ</t>
    </rPh>
    <phoneticPr fontId="1"/>
  </si>
  <si>
    <t>（配偶者）</t>
    <rPh sb="1" eb="4">
      <t>ハイグウシャ</t>
    </rPh>
    <phoneticPr fontId="1"/>
  </si>
  <si>
    <t>→</t>
    <phoneticPr fontId="1"/>
  </si>
  <si>
    <t>生活保護</t>
    <rPh sb="0" eb="4">
      <t>セイカツホゴ</t>
    </rPh>
    <phoneticPr fontId="1"/>
  </si>
  <si>
    <t>再審査希望</t>
    <rPh sb="0" eb="5">
      <t>サイシンサキボウ</t>
    </rPh>
    <phoneticPr fontId="1"/>
  </si>
  <si>
    <t>←第一種希望で転職ありの場合、再審査希望の表示あり</t>
    <rPh sb="1" eb="6">
      <t>ダイイッシュキボウ</t>
    </rPh>
    <rPh sb="7" eb="9">
      <t>テンショク</t>
    </rPh>
    <rPh sb="12" eb="14">
      <t>バアイ</t>
    </rPh>
    <rPh sb="15" eb="20">
      <t>サイシンサキボウ</t>
    </rPh>
    <rPh sb="21" eb="23">
      <t>ヒョウジ</t>
    </rPh>
    <phoneticPr fontId="1"/>
  </si>
  <si>
    <t>月　　日</t>
    <rPh sb="0" eb="1">
      <t>ガツ</t>
    </rPh>
    <rPh sb="3" eb="4">
      <t>ヒ</t>
    </rPh>
    <phoneticPr fontId="19"/>
  </si>
  <si>
    <t>◎</t>
    <phoneticPr fontId="19"/>
  </si>
  <si>
    <t>備考</t>
    <rPh sb="0" eb="2">
      <t>ビコウ</t>
    </rPh>
    <phoneticPr fontId="19"/>
  </si>
  <si>
    <t>再提出期限</t>
    <rPh sb="0" eb="3">
      <t>サイテイシュツ</t>
    </rPh>
    <phoneticPr fontId="19"/>
  </si>
  <si>
    <t>（学生課が記入）</t>
    <phoneticPr fontId="19"/>
  </si>
  <si>
    <t>再提出</t>
    <rPh sb="0" eb="3">
      <t>サイテイシュツ</t>
    </rPh>
    <phoneticPr fontId="19"/>
  </si>
  <si>
    <t>学籍番号</t>
    <rPh sb="0" eb="2">
      <t>ガクセキ</t>
    </rPh>
    <rPh sb="2" eb="4">
      <t>バンゴウ</t>
    </rPh>
    <phoneticPr fontId="19"/>
  </si>
  <si>
    <t>氏　名</t>
    <rPh sb="0" eb="1">
      <t>シ</t>
    </rPh>
    <rPh sb="2" eb="3">
      <t>メイ</t>
    </rPh>
    <phoneticPr fontId="19"/>
  </si>
  <si>
    <t>提  出  書  類  一  覧  表</t>
    <rPh sb="0" eb="1">
      <t>テイ</t>
    </rPh>
    <rPh sb="3" eb="4">
      <t>デ</t>
    </rPh>
    <rPh sb="6" eb="7">
      <t>ショ</t>
    </rPh>
    <rPh sb="9" eb="10">
      <t>タグイ</t>
    </rPh>
    <rPh sb="12" eb="13">
      <t>イチ</t>
    </rPh>
    <rPh sb="15" eb="16">
      <t>ラン</t>
    </rPh>
    <rPh sb="18" eb="19">
      <t>ヒョウ</t>
    </rPh>
    <phoneticPr fontId="19"/>
  </si>
  <si>
    <t>★貸与奨学金案内→</t>
    <rPh sb="1" eb="3">
      <t>タイヨ</t>
    </rPh>
    <rPh sb="3" eb="6">
      <t>ショウガクキン</t>
    </rPh>
    <rPh sb="6" eb="8">
      <t>アンナイ</t>
    </rPh>
    <phoneticPr fontId="19"/>
  </si>
  <si>
    <t>マイナンバーを提出できない者：P.38
課税証明書に代わる提出書類（様式）他</t>
    <rPh sb="7" eb="9">
      <t>テイシュツ</t>
    </rPh>
    <rPh sb="13" eb="14">
      <t>モノ</t>
    </rPh>
    <rPh sb="20" eb="22">
      <t>カゼイ</t>
    </rPh>
    <rPh sb="22" eb="25">
      <t>ショウメイショ</t>
    </rPh>
    <rPh sb="26" eb="27">
      <t>カ</t>
    </rPh>
    <rPh sb="29" eb="31">
      <t>テイシュツ</t>
    </rPh>
    <rPh sb="31" eb="33">
      <t>ショルイ</t>
    </rPh>
    <rPh sb="34" eb="36">
      <t>ヨウシキ</t>
    </rPh>
    <rPh sb="37" eb="38">
      <t>ホカ</t>
    </rPh>
    <phoneticPr fontId="19"/>
  </si>
  <si>
    <t>進学前1年以内に離職した者：P.32
離職が確認できる書類</t>
    <rPh sb="0" eb="2">
      <t>シンガク</t>
    </rPh>
    <rPh sb="2" eb="3">
      <t>マエ</t>
    </rPh>
    <rPh sb="4" eb="5">
      <t>ネン</t>
    </rPh>
    <rPh sb="5" eb="7">
      <t>イナイ</t>
    </rPh>
    <rPh sb="8" eb="10">
      <t>リショク</t>
    </rPh>
    <rPh sb="12" eb="13">
      <t>モノ</t>
    </rPh>
    <rPh sb="19" eb="21">
      <t>リショク</t>
    </rPh>
    <rPh sb="22" eb="24">
      <t>カクニン</t>
    </rPh>
    <rPh sb="27" eb="29">
      <t>ショルイ</t>
    </rPh>
    <phoneticPr fontId="19"/>
  </si>
  <si>
    <t>外国籍の者：P.8
在留資格の記載のある証明書</t>
    <rPh sb="0" eb="3">
      <t>ガイコクセキ</t>
    </rPh>
    <rPh sb="4" eb="5">
      <t>モノ</t>
    </rPh>
    <rPh sb="10" eb="12">
      <t>ザイリュウ</t>
    </rPh>
    <rPh sb="12" eb="14">
      <t>シカク</t>
    </rPh>
    <rPh sb="15" eb="17">
      <t>キサイ</t>
    </rPh>
    <rPh sb="20" eb="23">
      <t>ショウメイショ</t>
    </rPh>
    <phoneticPr fontId="19"/>
  </si>
  <si>
    <t>本日提出</t>
  </si>
  <si>
    <t>（学生課控え）</t>
    <rPh sb="1" eb="4">
      <t>ガクセイカ</t>
    </rPh>
    <rPh sb="4" eb="5">
      <t>ヒカ</t>
    </rPh>
    <phoneticPr fontId="19"/>
  </si>
  <si>
    <t>（連絡用）</t>
    <rPh sb="1" eb="4">
      <t>レンラクヨウ</t>
    </rPh>
    <phoneticPr fontId="19"/>
  </si>
  <si>
    <t>博士前期</t>
    <rPh sb="0" eb="2">
      <t>ハカセ</t>
    </rPh>
    <rPh sb="2" eb="4">
      <t>ゼンキ</t>
    </rPh>
    <phoneticPr fontId="1"/>
  </si>
  <si>
    <t>博士後期</t>
    <rPh sb="0" eb="2">
      <t>ハカセ</t>
    </rPh>
    <rPh sb="2" eb="4">
      <t>コウキ</t>
    </rPh>
    <phoneticPr fontId="1"/>
  </si>
  <si>
    <t>機械工学</t>
    <rPh sb="0" eb="2">
      <t>キカイ</t>
    </rPh>
    <rPh sb="2" eb="4">
      <t>コウガク</t>
    </rPh>
    <phoneticPr fontId="1"/>
  </si>
  <si>
    <t>電気・電子情報工学</t>
    <rPh sb="0" eb="2">
      <t>デンキ</t>
    </rPh>
    <rPh sb="3" eb="5">
      <t>デンシ</t>
    </rPh>
    <rPh sb="5" eb="7">
      <t>ジョウホウ</t>
    </rPh>
    <rPh sb="7" eb="9">
      <t>コウガク</t>
    </rPh>
    <phoneticPr fontId="1"/>
  </si>
  <si>
    <t>情報・知能工学</t>
    <rPh sb="0" eb="2">
      <t>ジョウホウ</t>
    </rPh>
    <rPh sb="3" eb="5">
      <t>チノウ</t>
    </rPh>
    <rPh sb="5" eb="7">
      <t>コウガク</t>
    </rPh>
    <phoneticPr fontId="1"/>
  </si>
  <si>
    <t>応用化学・生命工学</t>
    <rPh sb="0" eb="2">
      <t>オウヨウ</t>
    </rPh>
    <rPh sb="2" eb="4">
      <t>カガク</t>
    </rPh>
    <rPh sb="5" eb="7">
      <t>セイメイ</t>
    </rPh>
    <rPh sb="7" eb="9">
      <t>コウガク</t>
    </rPh>
    <phoneticPr fontId="1"/>
  </si>
  <si>
    <t>建築・都市システム学</t>
    <rPh sb="0" eb="2">
      <t>ケンチク</t>
    </rPh>
    <rPh sb="3" eb="5">
      <t>トシ</t>
    </rPh>
    <rPh sb="9" eb="10">
      <t>ガク</t>
    </rPh>
    <phoneticPr fontId="1"/>
  </si>
  <si>
    <t>4</t>
    <phoneticPr fontId="1"/>
  </si>
  <si>
    <t>学年・所属</t>
    <rPh sb="0" eb="2">
      <t>ガクネン</t>
    </rPh>
    <rPh sb="3" eb="5">
      <t>ショゾク</t>
    </rPh>
    <phoneticPr fontId="19"/>
  </si>
  <si>
    <t>書      類      名
(提出書類は◎、それ以外はグレー表示)</t>
    <rPh sb="0" eb="1">
      <t>ショ</t>
    </rPh>
    <rPh sb="7" eb="8">
      <t>タグイ</t>
    </rPh>
    <rPh sb="14" eb="15">
      <t>メイ</t>
    </rPh>
    <rPh sb="17" eb="19">
      <t>テイシュツ</t>
    </rPh>
    <rPh sb="19" eb="21">
      <t>ショルイ</t>
    </rPh>
    <rPh sb="26" eb="28">
      <t>イガイ</t>
    </rPh>
    <rPh sb="32" eb="34">
      <t>ヒョウジ</t>
    </rPh>
    <phoneticPr fontId="19"/>
  </si>
  <si>
    <t>その他提出書類　※以下，該当の場合は準備してください。
　　　　　　　　　詳細は，下記貸与奨学金案内の各項目ページ参照。</t>
    <rPh sb="2" eb="3">
      <t>タ</t>
    </rPh>
    <rPh sb="3" eb="5">
      <t>テイシュツ</t>
    </rPh>
    <rPh sb="5" eb="7">
      <t>ショルイ</t>
    </rPh>
    <rPh sb="9" eb="11">
      <t>イカ</t>
    </rPh>
    <rPh sb="12" eb="14">
      <t>ガイトウ</t>
    </rPh>
    <rPh sb="15" eb="17">
      <t>バアイ</t>
    </rPh>
    <rPh sb="18" eb="20">
      <t>ジュンビ</t>
    </rPh>
    <rPh sb="37" eb="39">
      <t>ショウサイ</t>
    </rPh>
    <rPh sb="41" eb="43">
      <t>カキ</t>
    </rPh>
    <rPh sb="43" eb="45">
      <t>タイヨ</t>
    </rPh>
    <rPh sb="45" eb="48">
      <t>ショウガクキン</t>
    </rPh>
    <rPh sb="48" eb="50">
      <t>アンナイ</t>
    </rPh>
    <rPh sb="51" eb="52">
      <t>カク</t>
    </rPh>
    <rPh sb="52" eb="54">
      <t>コウモク</t>
    </rPh>
    <rPh sb="57" eb="59">
      <t>サンショウ</t>
    </rPh>
    <phoneticPr fontId="19"/>
  </si>
  <si>
    <t>奨学金受取口座の通帳の写し</t>
    <phoneticPr fontId="1"/>
  </si>
  <si>
    <t>成績証明書
（学内進学者は不要）</t>
    <rPh sb="0" eb="2">
      <t>セイセキ</t>
    </rPh>
    <rPh sb="2" eb="5">
      <t>ショウメイショ</t>
    </rPh>
    <rPh sb="7" eb="9">
      <t>ガクナイ</t>
    </rPh>
    <rPh sb="9" eb="11">
      <t>シンガク</t>
    </rPh>
    <rPh sb="11" eb="12">
      <t>シャ</t>
    </rPh>
    <rPh sb="13" eb="15">
      <t>フヨウ</t>
    </rPh>
    <phoneticPr fontId="19"/>
  </si>
  <si>
    <t>書類を提出する際には，「この用紙」と「提出書類」とを併せて提出してください。</t>
    <phoneticPr fontId="19"/>
  </si>
  <si>
    <t>←C113セル他：(2)(4)(5)(6)(7)を選択した場合のみ表示される。</t>
    <rPh sb="7" eb="8">
      <t>ホカ</t>
    </rPh>
    <rPh sb="25" eb="27">
      <t>センタク</t>
    </rPh>
    <rPh sb="29" eb="31">
      <t>バアイ</t>
    </rPh>
    <rPh sb="33" eb="35">
      <t>ヒョウジ</t>
    </rPh>
    <phoneticPr fontId="1"/>
  </si>
  <si>
    <t>※ブック全体（本シート・チェックリスト・提出書類一覧表）を印刷し、提出書類一覧表に印字されている書類を添えて受付に提出してください。
　受付で入力内容を確認後、スカラネット入力に必要なID・PWをお渡しするとともに〈学生用〉は返却します。</t>
    <rPh sb="4" eb="6">
      <t>ゼンタイ</t>
    </rPh>
    <rPh sb="7" eb="8">
      <t>ホン</t>
    </rPh>
    <rPh sb="20" eb="22">
      <t>テイシュツ</t>
    </rPh>
    <rPh sb="22" eb="24">
      <t>ショルイ</t>
    </rPh>
    <rPh sb="24" eb="27">
      <t>イチランヒョウ</t>
    </rPh>
    <rPh sb="29" eb="31">
      <t>インサツ</t>
    </rPh>
    <rPh sb="33" eb="35">
      <t>テイシュツ</t>
    </rPh>
    <rPh sb="35" eb="37">
      <t>ショルイ</t>
    </rPh>
    <rPh sb="37" eb="40">
      <t>イチランヒョウ</t>
    </rPh>
    <rPh sb="41" eb="43">
      <t>インジ</t>
    </rPh>
    <rPh sb="48" eb="50">
      <t>ショルイ</t>
    </rPh>
    <rPh sb="51" eb="52">
      <t>ソ</t>
    </rPh>
    <rPh sb="54" eb="56">
      <t>ウケツケ</t>
    </rPh>
    <rPh sb="57" eb="59">
      <t>テイシュツ</t>
    </rPh>
    <rPh sb="68" eb="70">
      <t>ウケツケ</t>
    </rPh>
    <rPh sb="71" eb="75">
      <t>ニュウリョクナイヨウ</t>
    </rPh>
    <rPh sb="76" eb="79">
      <t>カクニンゴ</t>
    </rPh>
    <rPh sb="86" eb="88">
      <t>ニュウリョク</t>
    </rPh>
    <rPh sb="89" eb="91">
      <t>ヒツヨウ</t>
    </rPh>
    <rPh sb="99" eb="100">
      <t>ワタ</t>
    </rPh>
    <rPh sb="108" eb="111">
      <t>ガクセイヨウ</t>
    </rPh>
    <rPh sb="113" eb="115">
      <t>ヘンキャク</t>
    </rPh>
    <phoneticPr fontId="1"/>
  </si>
  <si>
    <t>スカラネット下書き用紙（「入力用」シート）</t>
    <rPh sb="13" eb="16">
      <t>ニュウリョクヨウ</t>
    </rPh>
    <phoneticPr fontId="1"/>
  </si>
  <si>
    <t>出願時チェックリスト（「チェックリスト」シート）</t>
    <phoneticPr fontId="1"/>
  </si>
  <si>
    <t>日本学生支援機構奨学金スカラネット下書き用紙</t>
    <rPh sb="0" eb="2">
      <t>ニホン</t>
    </rPh>
    <rPh sb="2" eb="4">
      <t>ガクセイ</t>
    </rPh>
    <rPh sb="4" eb="6">
      <t>シエン</t>
    </rPh>
    <rPh sb="6" eb="8">
      <t>キコウ</t>
    </rPh>
    <rPh sb="8" eb="11">
      <t>ショウガクキン</t>
    </rPh>
    <rPh sb="17" eb="19">
      <t>シタガ</t>
    </rPh>
    <rPh sb="20" eb="22">
      <t>ヨウシ</t>
    </rPh>
    <phoneticPr fontId="1"/>
  </si>
  <si>
    <t>→https://ameblo.jp/pcroom123/entry-11870663303.html</t>
  </si>
  <si>
    <t>保護しているセルを可視化→セル全体の条件付き書式を「=CELL("protect",A1)=0」とする。</t>
    <rPh sb="0" eb="2">
      <t>ホゴ</t>
    </rPh>
    <rPh sb="9" eb="12">
      <t>カシカ</t>
    </rPh>
    <rPh sb="15" eb="17">
      <t>ゼンタイ</t>
    </rPh>
    <rPh sb="18" eb="20">
      <t>ジョウケン</t>
    </rPh>
    <rPh sb="20" eb="21">
      <t>ツ</t>
    </rPh>
    <rPh sb="22" eb="24">
      <t>ショシキ</t>
    </rPh>
    <phoneticPr fontId="1"/>
  </si>
  <si>
    <t>参考</t>
    <rPh sb="0" eb="2">
      <t>サンコウ</t>
    </rPh>
    <phoneticPr fontId="1"/>
  </si>
  <si>
    <t>続柄</t>
    <rPh sb="0" eb="2">
      <t>ツヅキガラ</t>
    </rPh>
    <phoneticPr fontId="1"/>
  </si>
  <si>
    <t>現在貸与中の奨学金</t>
    <rPh sb="0" eb="2">
      <t>ゲンザイ</t>
    </rPh>
    <rPh sb="2" eb="5">
      <t>タイヨチュウ</t>
    </rPh>
    <rPh sb="6" eb="9">
      <t>ショウガクキン</t>
    </rPh>
    <phoneticPr fontId="1"/>
  </si>
  <si>
    <t>本学の識別番号は、受付で下書き用紙を確認した後交付します。その他必要な情報を、あらかじめ下記に控えておきましょう。</t>
    <rPh sb="0" eb="2">
      <t>ホンガク</t>
    </rPh>
    <rPh sb="3" eb="7">
      <t>シキベツバンゴウ</t>
    </rPh>
    <rPh sb="9" eb="11">
      <t>ウケツケ</t>
    </rPh>
    <rPh sb="12" eb="14">
      <t>シタガ</t>
    </rPh>
    <rPh sb="15" eb="17">
      <t>ヨウシ</t>
    </rPh>
    <rPh sb="18" eb="20">
      <t>カクニン</t>
    </rPh>
    <rPh sb="22" eb="23">
      <t>アト</t>
    </rPh>
    <rPh sb="23" eb="25">
      <t>コウフ</t>
    </rPh>
    <rPh sb="31" eb="32">
      <t>ホカ</t>
    </rPh>
    <rPh sb="32" eb="34">
      <t>ヒツヨウ</t>
    </rPh>
    <rPh sb="35" eb="37">
      <t>ジョウホウ</t>
    </rPh>
    <rPh sb="44" eb="46">
      <t>カキ</t>
    </rPh>
    <rPh sb="47" eb="48">
      <t>ヒカ</t>
    </rPh>
    <phoneticPr fontId="1"/>
  </si>
  <si>
    <t>連帯保証人及び保証人の連絡先や勤務先は、必ず本人に情報を確認したうえで、誤りのないように入力してください。（氏名・住所は印鑑登録証明書（住民票）の住所）
採用された場合、記入内容が書類に印字されますが、誤っていると訂正する作業が発生し、選任した方にも迷惑をかけてしまいます。</t>
    <rPh sb="0" eb="2">
      <t>レンタイ</t>
    </rPh>
    <rPh sb="2" eb="5">
      <t>ホショウニン</t>
    </rPh>
    <rPh sb="5" eb="6">
      <t>オヨ</t>
    </rPh>
    <rPh sb="7" eb="10">
      <t>ホショウニン</t>
    </rPh>
    <rPh sb="11" eb="14">
      <t>レンラクサキ</t>
    </rPh>
    <rPh sb="15" eb="18">
      <t>キンムサキ</t>
    </rPh>
    <rPh sb="20" eb="21">
      <t>カナラ</t>
    </rPh>
    <rPh sb="22" eb="24">
      <t>ホンニン</t>
    </rPh>
    <rPh sb="25" eb="27">
      <t>ジョウホウ</t>
    </rPh>
    <rPh sb="28" eb="30">
      <t>カクニン</t>
    </rPh>
    <rPh sb="36" eb="37">
      <t>アヤマ</t>
    </rPh>
    <rPh sb="44" eb="46">
      <t>ニュウリョク</t>
    </rPh>
    <rPh sb="54" eb="56">
      <t>シメイ</t>
    </rPh>
    <rPh sb="57" eb="59">
      <t>ジュウショ</t>
    </rPh>
    <rPh sb="60" eb="62">
      <t>インカン</t>
    </rPh>
    <rPh sb="62" eb="64">
      <t>トウロク</t>
    </rPh>
    <rPh sb="64" eb="67">
      <t>ショウメイショ</t>
    </rPh>
    <rPh sb="68" eb="71">
      <t>ジュウミンヒョウ</t>
    </rPh>
    <rPh sb="73" eb="75">
      <t>ジュウショ</t>
    </rPh>
    <rPh sb="77" eb="79">
      <t>サイヨウ</t>
    </rPh>
    <rPh sb="82" eb="84">
      <t>バアイ</t>
    </rPh>
    <rPh sb="85" eb="87">
      <t>キニュウ</t>
    </rPh>
    <rPh sb="87" eb="89">
      <t>ナイヨウ</t>
    </rPh>
    <rPh sb="90" eb="92">
      <t>ショルイ</t>
    </rPh>
    <rPh sb="93" eb="95">
      <t>インジ</t>
    </rPh>
    <rPh sb="101" eb="102">
      <t>アヤマ</t>
    </rPh>
    <rPh sb="107" eb="109">
      <t>テイセイ</t>
    </rPh>
    <rPh sb="111" eb="113">
      <t>サギョウ</t>
    </rPh>
    <rPh sb="114" eb="116">
      <t>ハッセイ</t>
    </rPh>
    <rPh sb="118" eb="120">
      <t>センニン</t>
    </rPh>
    <rPh sb="122" eb="123">
      <t>カタ</t>
    </rPh>
    <rPh sb="125" eb="127">
      <t>メイワク</t>
    </rPh>
    <phoneticPr fontId="1"/>
  </si>
  <si>
    <t>博士前期・修士</t>
    <rPh sb="0" eb="4">
      <t>ハカセゼンキ</t>
    </rPh>
    <rPh sb="5" eb="7">
      <t>シュウシ</t>
    </rPh>
    <phoneticPr fontId="1"/>
  </si>
  <si>
    <t>博士後期</t>
    <rPh sb="0" eb="4">
      <t>ハカセコウキ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</si>
</sst>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font>
    <font>
      <sz val="6"/>
      <name val="ＭＳ Ｐゴシック"/>
      <family val="2"/>
      <charset val="128"/>
    </font>
    <font>
      <sz val="11"/>
      <color theme="1"/>
      <name val="HG丸ｺﾞｼｯｸM-PRO"/>
      <family val="3"/>
      <charset val="128"/>
    </font>
    <font>
      <sz val="22"/>
      <color theme="1"/>
      <name val="HGP創英角ﾎﾟｯﾌﾟ体"/>
      <family val="3"/>
      <charset val="128"/>
    </font>
    <font>
      <sz val="9"/>
      <color theme="1"/>
      <name val="HG丸ｺﾞｼｯｸM-PRO"/>
      <family val="3"/>
      <charset val="128"/>
    </font>
    <font>
      <sz val="10"/>
      <color theme="1"/>
      <name val="HG丸ｺﾞｼｯｸM-PRO"/>
      <family val="3"/>
      <charset val="128"/>
    </font>
    <font>
      <u/>
      <sz val="11"/>
      <color theme="10"/>
      <name val="ＭＳ Ｐゴシック"/>
      <family val="2"/>
      <charset val="128"/>
    </font>
    <font>
      <sz val="8"/>
      <color theme="1"/>
      <name val="HG丸ｺﾞｼｯｸM-PRO"/>
      <family val="3"/>
      <charset val="128"/>
    </font>
    <font>
      <b/>
      <sz val="10"/>
      <color rgb="FFFF0000"/>
      <name val="HG丸ｺﾞｼｯｸM-PRO"/>
      <family val="3"/>
      <charset val="128"/>
    </font>
    <font>
      <b/>
      <sz val="9"/>
      <color indexed="81"/>
      <name val="MS P ゴシック"/>
      <family val="3"/>
      <charset val="128"/>
    </font>
    <font>
      <sz val="11"/>
      <name val="HG丸ｺﾞｼｯｸM-PRO"/>
      <family val="3"/>
      <charset val="128"/>
    </font>
    <font>
      <sz val="11"/>
      <name val="ＭＳ Ｐゴシック"/>
      <family val="2"/>
      <charset val="128"/>
    </font>
    <font>
      <sz val="11"/>
      <color rgb="FFFF0000"/>
      <name val="HG丸ｺﾞｼｯｸM-PRO"/>
      <family val="3"/>
      <charset val="128"/>
    </font>
    <font>
      <b/>
      <u/>
      <sz val="11"/>
      <color rgb="FFFF0000"/>
      <name val="HG丸ｺﾞｼｯｸM-PRO"/>
      <family val="3"/>
      <charset val="128"/>
    </font>
    <font>
      <u/>
      <sz val="11"/>
      <name val="HG丸ｺﾞｼｯｸM-PRO"/>
      <family val="3"/>
      <charset val="128"/>
    </font>
    <font>
      <b/>
      <sz val="11"/>
      <color rgb="FFFF0000"/>
      <name val="HG丸ｺﾞｼｯｸM-PRO"/>
      <family val="3"/>
      <charset val="128"/>
    </font>
    <font>
      <u/>
      <sz val="11"/>
      <color theme="1"/>
      <name val="HG丸ｺﾞｼｯｸM-PRO"/>
      <family val="3"/>
      <charset val="128"/>
    </font>
    <font>
      <sz val="11"/>
      <color theme="0"/>
      <name val="HG丸ｺﾞｼｯｸM-PRO"/>
      <family val="3"/>
      <charset val="128"/>
    </font>
    <font>
      <sz val="11"/>
      <name val="ＭＳ Ｐゴシック"/>
      <family val="3"/>
      <charset val="128"/>
    </font>
    <font>
      <sz val="9"/>
      <name val="ＭＳ 明朝"/>
      <family val="1"/>
      <charset val="128"/>
    </font>
    <font>
      <sz val="10"/>
      <name val="UD デジタル 教科書体 N-R"/>
      <family val="1"/>
      <charset val="128"/>
    </font>
    <font>
      <sz val="8"/>
      <name val="UD デジタル 教科書体 N-R"/>
      <family val="1"/>
      <charset val="128"/>
    </font>
    <font>
      <b/>
      <sz val="10"/>
      <name val="UD デジタル 教科書体 N-R"/>
      <family val="1"/>
      <charset val="128"/>
    </font>
    <font>
      <sz val="9"/>
      <name val="UD デジタル 教科書体 N-R"/>
      <family val="1"/>
      <charset val="128"/>
    </font>
    <font>
      <sz val="11"/>
      <name val="UD デジタル 教科書体 N-R"/>
      <family val="1"/>
      <charset val="128"/>
    </font>
    <font>
      <sz val="14"/>
      <name val="UD デジタル 教科書体 N-R"/>
      <family val="1"/>
      <charset val="128"/>
    </font>
    <font>
      <sz val="14"/>
      <name val="UD デジタル 教科書体 NP-B"/>
      <family val="1"/>
      <charset val="128"/>
    </font>
    <font>
      <i/>
      <sz val="11"/>
      <name val="HG丸ｺﾞｼｯｸM-PRO"/>
      <family val="3"/>
      <charset val="128"/>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4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dotted">
        <color auto="1"/>
      </left>
      <right/>
      <top/>
      <bottom/>
      <diagonal/>
    </border>
    <border>
      <left/>
      <right style="dashed">
        <color indexed="64"/>
      </right>
      <top/>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18" fillId="0" borderId="0"/>
  </cellStyleXfs>
  <cellXfs count="24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vertical="center" wrapText="1"/>
    </xf>
    <xf numFmtId="0" fontId="0" fillId="0" borderId="21" xfId="0" applyBorder="1">
      <alignment vertical="center"/>
    </xf>
    <xf numFmtId="0" fontId="2" fillId="0" borderId="0" xfId="0" applyFont="1" applyAlignment="1">
      <alignment horizontal="center" vertical="center" shrinkToFit="1"/>
    </xf>
    <xf numFmtId="0" fontId="2" fillId="0" borderId="0" xfId="0" applyFont="1" applyAlignment="1">
      <alignment vertical="top" wrapText="1"/>
    </xf>
    <xf numFmtId="0" fontId="3" fillId="0" borderId="0" xfId="0" applyFont="1" applyAlignment="1">
      <alignment horizontal="centerContinuous" vertical="center"/>
    </xf>
    <xf numFmtId="0" fontId="2" fillId="0" borderId="29" xfId="0" applyFont="1" applyBorder="1" applyAlignment="1">
      <alignment horizontal="center" vertical="center"/>
    </xf>
    <xf numFmtId="0" fontId="2" fillId="0" borderId="19" xfId="0" applyFont="1" applyBorder="1">
      <alignment vertical="center"/>
    </xf>
    <xf numFmtId="0" fontId="6" fillId="0" borderId="0" xfId="1" applyFill="1" applyAlignment="1">
      <alignment horizontal="right" vertical="center"/>
    </xf>
    <xf numFmtId="0" fontId="7" fillId="0" borderId="0" xfId="0" applyFont="1">
      <alignment vertical="center"/>
    </xf>
    <xf numFmtId="0" fontId="6" fillId="0" borderId="0" xfId="1" applyFill="1" applyAlignment="1">
      <alignment horizontal="left"/>
    </xf>
    <xf numFmtId="0" fontId="7" fillId="0" borderId="0" xfId="0" applyFont="1" applyAlignment="1">
      <alignment vertical="top"/>
    </xf>
    <xf numFmtId="0" fontId="8" fillId="0" borderId="0" xfId="0" applyFont="1" applyAlignment="1">
      <alignment horizontal="left"/>
    </xf>
    <xf numFmtId="0" fontId="7" fillId="0" borderId="0" xfId="0" applyFont="1" applyAlignment="1">
      <alignment wrapText="1"/>
    </xf>
    <xf numFmtId="0" fontId="6" fillId="0" borderId="0" xfId="1" applyFill="1" applyAlignment="1">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vertical="center" wrapText="1"/>
    </xf>
    <xf numFmtId="0" fontId="2" fillId="0" borderId="0" xfId="0" applyFont="1" applyAlignment="1">
      <alignment horizontal="centerContinuous"/>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4" xfId="0" applyFont="1" applyBorder="1" applyProtection="1">
      <alignment vertical="center"/>
      <protection locked="0"/>
    </xf>
    <xf numFmtId="0" fontId="2" fillId="0" borderId="32" xfId="0" applyFont="1" applyBorder="1" applyAlignment="1" applyProtection="1">
      <alignment horizontal="center" vertical="center"/>
      <protection locked="0"/>
    </xf>
    <xf numFmtId="0" fontId="4" fillId="0" borderId="0" xfId="0" applyFont="1" applyAlignment="1">
      <alignment horizontal="right" vertical="center"/>
    </xf>
    <xf numFmtId="0" fontId="2" fillId="0" borderId="20"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4" xfId="0" applyFont="1" applyBorder="1" applyAlignment="1">
      <alignment horizontal="centerContinuous" vertical="center"/>
    </xf>
    <xf numFmtId="0" fontId="2" fillId="0" borderId="4" xfId="0" applyFont="1" applyBorder="1" applyAlignment="1">
      <alignment horizontal="right" vertical="center"/>
    </xf>
    <xf numFmtId="0" fontId="2" fillId="0" borderId="4" xfId="0" applyFont="1" applyBorder="1" applyAlignment="1">
      <alignment horizontal="left" vertical="center"/>
    </xf>
    <xf numFmtId="0" fontId="2" fillId="0" borderId="4" xfId="0" applyFont="1" applyBorder="1">
      <alignment vertical="center"/>
    </xf>
    <xf numFmtId="0" fontId="3" fillId="0" borderId="0" xfId="0" applyFont="1" applyAlignment="1">
      <alignment horizontal="centerContinuous" vertical="top"/>
    </xf>
    <xf numFmtId="0" fontId="10" fillId="0" borderId="0" xfId="0" applyFont="1" applyAlignment="1"/>
    <xf numFmtId="0" fontId="3" fillId="0" borderId="4" xfId="0" applyFont="1" applyBorder="1" applyAlignment="1">
      <alignment horizontal="centerContinuous" vertical="center"/>
    </xf>
    <xf numFmtId="0" fontId="10" fillId="0" borderId="0" xfId="0" applyFont="1" applyAlignment="1">
      <alignment vertical="top"/>
    </xf>
    <xf numFmtId="0" fontId="12" fillId="0" borderId="0" xfId="0" applyFont="1" applyAlignment="1">
      <alignment wrapText="1"/>
    </xf>
    <xf numFmtId="0" fontId="10" fillId="0" borderId="0" xfId="0" applyFont="1" applyAlignment="1">
      <alignment wrapText="1"/>
    </xf>
    <xf numFmtId="0" fontId="2" fillId="0" borderId="0" xfId="0" applyFont="1" applyAlignment="1">
      <alignment vertical="center" shrinkToFit="1"/>
    </xf>
    <xf numFmtId="0" fontId="2" fillId="0" borderId="14" xfId="0" applyFont="1" applyBorder="1" applyAlignment="1">
      <alignment horizontal="center" vertical="center" shrinkToFit="1"/>
    </xf>
    <xf numFmtId="0" fontId="10" fillId="2" borderId="0" xfId="0" applyFont="1" applyFill="1">
      <alignment vertical="center"/>
    </xf>
    <xf numFmtId="0" fontId="2" fillId="2" borderId="0" xfId="0" applyFont="1" applyFill="1">
      <alignment vertical="center"/>
    </xf>
    <xf numFmtId="0" fontId="2" fillId="0" borderId="1" xfId="0" applyFont="1" applyBorder="1" applyAlignment="1">
      <alignment horizontal="center" vertical="center"/>
    </xf>
    <xf numFmtId="0" fontId="2" fillId="0" borderId="38" xfId="0" applyFont="1" applyBorder="1" applyAlignment="1" applyProtection="1">
      <alignment horizontal="center" vertical="center"/>
      <protection locked="0"/>
    </xf>
    <xf numFmtId="0" fontId="2" fillId="0" borderId="0" xfId="0" applyFont="1" applyAlignment="1">
      <alignment horizontal="center" vertical="center" wrapText="1" shrinkToFit="1"/>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21" xfId="0" applyFont="1" applyBorder="1" applyAlignment="1">
      <alignment vertical="center" shrinkToFit="1"/>
    </xf>
    <xf numFmtId="0" fontId="2" fillId="0" borderId="8" xfId="0" applyFont="1" applyBorder="1" applyAlignment="1">
      <alignment vertical="top" wrapText="1"/>
    </xf>
    <xf numFmtId="0" fontId="10" fillId="0" borderId="34" xfId="0" applyFont="1" applyBorder="1">
      <alignment vertical="center"/>
    </xf>
    <xf numFmtId="0" fontId="10" fillId="0" borderId="39" xfId="0" applyFont="1" applyBorder="1">
      <alignment vertical="center"/>
    </xf>
    <xf numFmtId="0" fontId="10" fillId="0" borderId="6" xfId="0" applyFont="1" applyBorder="1">
      <alignment vertical="center"/>
    </xf>
    <xf numFmtId="0" fontId="2" fillId="0" borderId="0" xfId="0" applyFont="1" applyAlignment="1">
      <alignment horizontal="left" vertical="center"/>
    </xf>
    <xf numFmtId="0" fontId="2" fillId="0" borderId="40" xfId="0" applyFont="1" applyBorder="1" applyAlignment="1">
      <alignment vertical="top" wrapText="1"/>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49" fontId="10" fillId="0" borderId="0" xfId="0" applyNumberFormat="1" applyFont="1">
      <alignment vertical="center"/>
    </xf>
    <xf numFmtId="49" fontId="2" fillId="0" borderId="0" xfId="0" applyNumberFormat="1" applyFont="1">
      <alignment vertical="center"/>
    </xf>
    <xf numFmtId="0" fontId="15" fillId="0" borderId="0" xfId="0" applyFont="1">
      <alignment vertical="center"/>
    </xf>
    <xf numFmtId="0" fontId="2" fillId="3" borderId="0" xfId="0" applyFont="1" applyFill="1">
      <alignment vertical="center"/>
    </xf>
    <xf numFmtId="0" fontId="10" fillId="3" borderId="0" xfId="0" applyFont="1" applyFill="1">
      <alignment vertical="center"/>
    </xf>
    <xf numFmtId="0" fontId="10" fillId="0" borderId="34" xfId="0" applyFont="1" applyBorder="1" applyAlignment="1">
      <alignment vertical="top"/>
    </xf>
    <xf numFmtId="0" fontId="10" fillId="2" borderId="0" xfId="0" applyFont="1" applyFill="1" applyAlignment="1">
      <alignment vertical="top"/>
    </xf>
    <xf numFmtId="0" fontId="10" fillId="0" borderId="39" xfId="0" applyFont="1" applyBorder="1" applyAlignment="1">
      <alignment vertical="top"/>
    </xf>
    <xf numFmtId="0" fontId="2" fillId="0" borderId="0" xfId="0" applyFont="1" applyAlignment="1">
      <alignment vertical="top"/>
    </xf>
    <xf numFmtId="0" fontId="10" fillId="0" borderId="6" xfId="0" applyFont="1" applyBorder="1" applyAlignment="1">
      <alignment vertical="top"/>
    </xf>
    <xf numFmtId="0" fontId="3" fillId="0" borderId="4" xfId="0" applyFont="1" applyBorder="1" applyAlignment="1">
      <alignment horizontal="center" vertical="center"/>
    </xf>
    <xf numFmtId="49" fontId="2" fillId="0" borderId="0" xfId="0" applyNumberFormat="1" applyFont="1" applyAlignment="1">
      <alignment horizontal="centerContinuous" vertical="center"/>
    </xf>
    <xf numFmtId="0" fontId="2" fillId="0" borderId="14" xfId="0" applyFont="1" applyBorder="1" applyAlignment="1">
      <alignment horizontal="centerContinuous" vertical="center" shrinkToFit="1"/>
    </xf>
    <xf numFmtId="0" fontId="17" fillId="0" borderId="0" xfId="0" applyFont="1">
      <alignment vertical="center"/>
    </xf>
    <xf numFmtId="0" fontId="20" fillId="0" borderId="0" xfId="2" applyFont="1" applyAlignment="1">
      <alignment vertical="center" wrapText="1"/>
    </xf>
    <xf numFmtId="0" fontId="20" fillId="0" borderId="41" xfId="2" applyFont="1" applyBorder="1" applyAlignment="1">
      <alignment vertical="center" wrapText="1"/>
    </xf>
    <xf numFmtId="0" fontId="20" fillId="0" borderId="0" xfId="2" applyFont="1" applyAlignment="1">
      <alignment vertical="center"/>
    </xf>
    <xf numFmtId="0" fontId="20" fillId="0" borderId="0" xfId="2" applyFont="1" applyAlignment="1">
      <alignment horizontal="center" vertical="center" wrapText="1"/>
    </xf>
    <xf numFmtId="0" fontId="21" fillId="0" borderId="0" xfId="2" applyFont="1" applyAlignment="1">
      <alignment vertical="center"/>
    </xf>
    <xf numFmtId="0" fontId="22" fillId="0" borderId="0" xfId="2" applyFont="1" applyAlignment="1">
      <alignment vertical="center" wrapText="1"/>
    </xf>
    <xf numFmtId="0" fontId="20" fillId="0" borderId="0" xfId="2" applyFont="1" applyAlignment="1">
      <alignment horizontal="center" vertical="center"/>
    </xf>
    <xf numFmtId="0" fontId="20" fillId="0" borderId="0" xfId="2" applyFont="1" applyAlignment="1">
      <alignment horizontal="right" vertical="center"/>
    </xf>
    <xf numFmtId="0" fontId="23" fillId="0" borderId="0" xfId="2" applyFont="1" applyAlignment="1">
      <alignment horizontal="left" vertical="center" wrapText="1" shrinkToFit="1"/>
    </xf>
    <xf numFmtId="0" fontId="22" fillId="0" borderId="41" xfId="2" applyFont="1" applyBorder="1" applyAlignment="1">
      <alignment horizontal="centerContinuous" vertical="center" wrapText="1"/>
    </xf>
    <xf numFmtId="0" fontId="22" fillId="0" borderId="0" xfId="2" applyFont="1" applyAlignment="1">
      <alignment horizontal="centerContinuous" vertical="center" wrapText="1"/>
    </xf>
    <xf numFmtId="0" fontId="20" fillId="0" borderId="0" xfId="2" applyFont="1" applyAlignment="1">
      <alignment horizontal="right"/>
    </xf>
    <xf numFmtId="0" fontId="20" fillId="0" borderId="10" xfId="2" applyFont="1" applyBorder="1" applyAlignment="1">
      <alignment horizontal="center" vertical="center"/>
    </xf>
    <xf numFmtId="0" fontId="20" fillId="0" borderId="10" xfId="2" applyFont="1" applyBorder="1" applyAlignment="1">
      <alignment horizontal="right" vertical="center"/>
    </xf>
    <xf numFmtId="0" fontId="20" fillId="0" borderId="10" xfId="2" applyFont="1" applyBorder="1" applyAlignment="1">
      <alignment horizontal="center" vertical="center" wrapText="1"/>
    </xf>
    <xf numFmtId="0" fontId="22" fillId="0" borderId="42" xfId="2" applyFont="1" applyBorder="1" applyAlignment="1">
      <alignment horizontal="centerContinuous" vertical="center" wrapText="1"/>
    </xf>
    <xf numFmtId="0" fontId="23" fillId="0" borderId="10" xfId="2" applyFont="1" applyBorder="1" applyAlignment="1">
      <alignment horizontal="center" vertical="center" wrapText="1"/>
    </xf>
    <xf numFmtId="0" fontId="25" fillId="0" borderId="0" xfId="2" applyFont="1" applyAlignment="1">
      <alignment vertical="center" wrapText="1"/>
    </xf>
    <xf numFmtId="0" fontId="20" fillId="0" borderId="10" xfId="2" applyFont="1" applyBorder="1" applyAlignment="1">
      <alignment vertical="center"/>
    </xf>
    <xf numFmtId="0" fontId="2" fillId="0" borderId="14" xfId="0" applyFont="1" applyBorder="1" applyAlignment="1">
      <alignment horizontal="center" vertical="center"/>
    </xf>
    <xf numFmtId="0" fontId="2" fillId="0" borderId="10" xfId="0" applyFont="1" applyBorder="1" applyAlignment="1">
      <alignment horizontal="center" vertical="center" wrapText="1"/>
    </xf>
    <xf numFmtId="49" fontId="2" fillId="0" borderId="16" xfId="0" applyNumberFormat="1" applyFont="1" applyBorder="1" applyAlignment="1" applyProtection="1">
      <alignment horizontal="center" vertical="center"/>
      <protection locked="0"/>
    </xf>
    <xf numFmtId="0" fontId="26" fillId="0" borderId="0" xfId="2" applyFont="1" applyAlignment="1">
      <alignment horizontal="centerContinuous" vertical="center" wrapText="1"/>
    </xf>
    <xf numFmtId="0" fontId="20" fillId="0" borderId="22" xfId="2" applyFont="1" applyBorder="1" applyAlignment="1">
      <alignment vertical="center" shrinkToFit="1"/>
    </xf>
    <xf numFmtId="0" fontId="20" fillId="0" borderId="6" xfId="2" applyFont="1" applyBorder="1" applyAlignment="1">
      <alignment horizontal="right" vertical="center"/>
    </xf>
    <xf numFmtId="0" fontId="20" fillId="0" borderId="6" xfId="2" applyFont="1" applyBorder="1" applyAlignment="1">
      <alignment horizontal="center" vertical="center"/>
    </xf>
    <xf numFmtId="0" fontId="23" fillId="0" borderId="4" xfId="2" applyFont="1" applyBorder="1" applyAlignment="1">
      <alignment vertical="center" shrinkToFit="1"/>
    </xf>
    <xf numFmtId="0" fontId="23" fillId="0" borderId="4" xfId="2" applyFont="1" applyBorder="1" applyAlignment="1">
      <alignment vertical="center"/>
    </xf>
    <xf numFmtId="0" fontId="2" fillId="0" borderId="14" xfId="0" applyFont="1" applyBorder="1">
      <alignment vertical="center"/>
    </xf>
    <xf numFmtId="49" fontId="2" fillId="0" borderId="0" xfId="0" applyNumberFormat="1" applyFont="1" applyAlignment="1">
      <alignment horizontal="center" vertical="center" shrinkToFit="1"/>
    </xf>
    <xf numFmtId="49" fontId="2" fillId="0" borderId="0" xfId="0" applyNumberFormat="1" applyFont="1" applyAlignment="1">
      <alignment horizontal="center" vertical="center"/>
    </xf>
    <xf numFmtId="0" fontId="2" fillId="0" borderId="29" xfId="0" applyFont="1" applyBorder="1">
      <alignment vertical="center"/>
    </xf>
    <xf numFmtId="0" fontId="20" fillId="0" borderId="6" xfId="2" applyFont="1" applyBorder="1" applyAlignment="1" applyProtection="1">
      <alignment horizontal="right" vertical="center"/>
      <protection locked="0"/>
    </xf>
    <xf numFmtId="0" fontId="20" fillId="0" borderId="10" xfId="2" applyFont="1" applyBorder="1" applyAlignment="1" applyProtection="1">
      <alignment horizontal="right" vertical="center"/>
      <protection locked="0"/>
    </xf>
    <xf numFmtId="0" fontId="15" fillId="0" borderId="0" xfId="0" applyFont="1" applyAlignment="1">
      <alignment vertical="top" shrinkToFit="1"/>
    </xf>
    <xf numFmtId="0" fontId="10" fillId="0" borderId="0" xfId="0" applyFont="1" applyAlignment="1">
      <alignment horizontal="right" vertical="center"/>
    </xf>
    <xf numFmtId="0" fontId="27" fillId="2" borderId="0" xfId="0" applyFont="1" applyFill="1">
      <alignment vertical="center"/>
    </xf>
    <xf numFmtId="0" fontId="10" fillId="0" borderId="25" xfId="0" applyFont="1" applyBorder="1" applyAlignment="1"/>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top" wrapText="1"/>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1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2" fillId="0" borderId="17" xfId="0" applyNumberFormat="1" applyFont="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0" fontId="2" fillId="0" borderId="15"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7"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5" xfId="0" applyFont="1" applyBorder="1" applyProtection="1">
      <alignment vertical="center"/>
      <protection locked="0"/>
    </xf>
    <xf numFmtId="0" fontId="2" fillId="0" borderId="17" xfId="0" applyFont="1" applyBorder="1" applyProtection="1">
      <alignment vertical="center"/>
      <protection locked="0"/>
    </xf>
    <xf numFmtId="0" fontId="2" fillId="0" borderId="16" xfId="0" applyFont="1" applyBorder="1" applyProtection="1">
      <alignment vertical="center"/>
      <protection locked="0"/>
    </xf>
    <xf numFmtId="49" fontId="2" fillId="0" borderId="15" xfId="0" applyNumberFormat="1" applyFont="1" applyBorder="1" applyAlignment="1" applyProtection="1">
      <alignment horizontal="left" vertical="center"/>
      <protection locked="0"/>
    </xf>
    <xf numFmtId="49" fontId="2" fillId="0" borderId="17" xfId="0" applyNumberFormat="1" applyFont="1" applyBorder="1" applyAlignment="1" applyProtection="1">
      <alignment horizontal="left" vertical="center"/>
      <protection locked="0"/>
    </xf>
    <xf numFmtId="49" fontId="2" fillId="0" borderId="16" xfId="0" applyNumberFormat="1" applyFont="1" applyBorder="1" applyAlignment="1" applyProtection="1">
      <alignment horizontal="left" vertical="center"/>
      <protection locked="0"/>
    </xf>
    <xf numFmtId="49" fontId="2" fillId="0" borderId="18"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0" fontId="2" fillId="0" borderId="8" xfId="0" applyFont="1" applyBorder="1" applyAlignment="1">
      <alignment horizontal="center" vertical="center" textRotation="255"/>
    </xf>
    <xf numFmtId="0" fontId="2" fillId="0" borderId="3" xfId="0" applyFont="1" applyBorder="1" applyAlignment="1">
      <alignment horizontal="center" vertical="center" textRotation="255"/>
    </xf>
    <xf numFmtId="0" fontId="10" fillId="0" borderId="7" xfId="0" applyFont="1" applyBorder="1" applyAlignment="1">
      <alignment vertical="top" wrapText="1"/>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8" xfId="0" applyFont="1" applyBorder="1" applyAlignment="1">
      <alignment vertical="top" wrapText="1"/>
    </xf>
    <xf numFmtId="0" fontId="10" fillId="0" borderId="0" xfId="0" applyFont="1" applyAlignment="1">
      <alignment vertical="top" wrapText="1"/>
    </xf>
    <xf numFmtId="0" fontId="10" fillId="0" borderId="3" xfId="0" applyFont="1" applyBorder="1" applyAlignment="1">
      <alignment vertical="top" wrapText="1"/>
    </xf>
    <xf numFmtId="0" fontId="10" fillId="0" borderId="9"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49" fontId="2" fillId="0" borderId="15" xfId="0" applyNumberFormat="1" applyFont="1" applyBorder="1" applyAlignment="1" applyProtection="1">
      <alignment horizontal="center" vertical="center" shrinkToFit="1"/>
      <protection locked="0"/>
    </xf>
    <xf numFmtId="49" fontId="2" fillId="0" borderId="16" xfId="0" applyNumberFormat="1" applyFont="1" applyBorder="1" applyAlignment="1" applyProtection="1">
      <alignment horizontal="center" vertical="center" shrinkToFit="1"/>
      <protection locked="0"/>
    </xf>
    <xf numFmtId="49" fontId="2" fillId="0" borderId="17" xfId="0" applyNumberFormat="1" applyFont="1" applyBorder="1" applyAlignment="1" applyProtection="1">
      <alignment horizontal="center" vertical="center" shrinkToFit="1"/>
      <protection locked="0"/>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15" fillId="0" borderId="0" xfId="0" applyFont="1">
      <alignment vertical="center"/>
    </xf>
    <xf numFmtId="0" fontId="2" fillId="0" borderId="19" xfId="0" applyFont="1" applyBorder="1" applyAlignment="1" applyProtection="1">
      <alignment horizontal="center" vertical="center" shrinkToFit="1"/>
      <protection locked="0"/>
    </xf>
    <xf numFmtId="0" fontId="2" fillId="0" borderId="10" xfId="0" applyFont="1" applyBorder="1" applyAlignment="1">
      <alignment vertical="center" wrapText="1"/>
    </xf>
    <xf numFmtId="0" fontId="2" fillId="0" borderId="15"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2" fillId="0" borderId="15"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49" fontId="2" fillId="0" borderId="33" xfId="0" applyNumberFormat="1" applyFont="1" applyBorder="1" applyAlignment="1" applyProtection="1">
      <alignment horizontal="center" vertical="center"/>
      <protection locked="0"/>
    </xf>
    <xf numFmtId="0" fontId="2" fillId="0" borderId="7" xfId="0"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8" xfId="0" applyFont="1" applyBorder="1" applyAlignment="1">
      <alignment vertical="top" wrapText="1"/>
    </xf>
    <xf numFmtId="0" fontId="2" fillId="0" borderId="3" xfId="0" applyFont="1" applyBorder="1" applyAlignment="1">
      <alignment vertical="top" wrapText="1"/>
    </xf>
    <xf numFmtId="0" fontId="2" fillId="0" borderId="9"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30"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49" fontId="2" fillId="0" borderId="15" xfId="0" applyNumberFormat="1" applyFont="1" applyBorder="1" applyAlignment="1">
      <alignment horizontal="center" vertical="center" shrinkToFit="1"/>
    </xf>
    <xf numFmtId="0" fontId="10" fillId="0" borderId="15"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2" fillId="0" borderId="25"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0" fontId="2" fillId="0" borderId="4" xfId="0" applyFont="1" applyBorder="1" applyProtection="1">
      <alignment vertical="center"/>
      <protection locked="0"/>
    </xf>
    <xf numFmtId="0" fontId="2" fillId="0" borderId="25" xfId="0" applyFont="1" applyBorder="1" applyAlignment="1">
      <alignment vertical="center" shrinkToFit="1"/>
    </xf>
    <xf numFmtId="0" fontId="2" fillId="0" borderId="0" xfId="0" applyFont="1" applyAlignment="1">
      <alignment vertical="center" shrinkToFit="1"/>
    </xf>
    <xf numFmtId="0" fontId="2" fillId="0" borderId="3" xfId="0" applyFont="1" applyBorder="1" applyAlignment="1">
      <alignment vertical="center" shrinkToFit="1"/>
    </xf>
    <xf numFmtId="0" fontId="2" fillId="0" borderId="3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0" fillId="0" borderId="10" xfId="2" applyFont="1" applyBorder="1" applyAlignment="1">
      <alignment horizontal="left" vertical="center" wrapText="1" shrinkToFit="1"/>
    </xf>
    <xf numFmtId="0" fontId="20" fillId="0" borderId="10" xfId="2" applyFont="1" applyBorder="1" applyAlignment="1" applyProtection="1">
      <alignment horizontal="center" vertical="center" wrapText="1"/>
      <protection locked="0"/>
    </xf>
    <xf numFmtId="0" fontId="20" fillId="0" borderId="10" xfId="2" applyFont="1" applyBorder="1" applyAlignment="1">
      <alignment horizontal="center" vertical="center"/>
    </xf>
    <xf numFmtId="0" fontId="20" fillId="0" borderId="23" xfId="2" applyFont="1" applyBorder="1" applyAlignment="1">
      <alignment vertical="center"/>
    </xf>
    <xf numFmtId="0" fontId="20" fillId="0" borderId="24" xfId="2" applyFont="1" applyBorder="1" applyAlignment="1">
      <alignment vertical="center"/>
    </xf>
    <xf numFmtId="0" fontId="20" fillId="0" borderId="22" xfId="2" applyFont="1" applyBorder="1" applyAlignment="1">
      <alignment vertical="center"/>
    </xf>
    <xf numFmtId="0" fontId="21" fillId="0" borderId="7" xfId="2" applyFont="1" applyBorder="1" applyAlignment="1">
      <alignment horizontal="center" vertical="center" shrinkToFit="1"/>
    </xf>
    <xf numFmtId="0" fontId="21" fillId="0" borderId="2" xfId="2" applyFont="1" applyBorder="1" applyAlignment="1">
      <alignment horizontal="center" vertical="center" shrinkToFit="1"/>
    </xf>
    <xf numFmtId="0" fontId="21" fillId="0" borderId="9" xfId="2" applyFont="1" applyBorder="1" applyAlignment="1">
      <alignment horizontal="center" vertical="center" shrinkToFit="1"/>
    </xf>
    <xf numFmtId="0" fontId="21" fillId="0" borderId="5" xfId="2" applyFont="1" applyBorder="1" applyAlignment="1">
      <alignment horizontal="center" vertical="center" shrinkToFit="1"/>
    </xf>
    <xf numFmtId="0" fontId="23" fillId="0" borderId="34" xfId="2" applyFont="1" applyBorder="1" applyAlignment="1">
      <alignment horizontal="center" vertical="center" shrinkToFit="1"/>
    </xf>
    <xf numFmtId="0" fontId="23" fillId="0" borderId="6" xfId="2" applyFont="1" applyBorder="1" applyAlignment="1">
      <alignment horizontal="center" vertical="center" shrinkToFit="1"/>
    </xf>
    <xf numFmtId="0" fontId="24" fillId="0" borderId="10" xfId="2" applyFont="1" applyBorder="1" applyAlignment="1">
      <alignment horizontal="center" vertical="center"/>
    </xf>
    <xf numFmtId="0" fontId="20" fillId="0" borderId="10" xfId="2" applyFont="1" applyBorder="1" applyAlignment="1">
      <alignment horizontal="center" vertical="center" wrapText="1"/>
    </xf>
    <xf numFmtId="0" fontId="20" fillId="0" borderId="22" xfId="2" applyFont="1" applyBorder="1" applyAlignment="1">
      <alignment vertical="center" wrapText="1" shrinkToFit="1"/>
    </xf>
    <xf numFmtId="0" fontId="20" fillId="0" borderId="24" xfId="2" applyFont="1" applyBorder="1" applyAlignment="1">
      <alignment vertical="center" wrapText="1" shrinkToFit="1"/>
    </xf>
    <xf numFmtId="0" fontId="23" fillId="0" borderId="22" xfId="2" applyFont="1" applyBorder="1" applyAlignment="1">
      <alignment vertical="center" wrapText="1"/>
    </xf>
    <xf numFmtId="0" fontId="23" fillId="0" borderId="23" xfId="2" applyFont="1" applyBorder="1" applyAlignment="1">
      <alignment vertical="center" wrapText="1"/>
    </xf>
    <xf numFmtId="0" fontId="23" fillId="0" borderId="24" xfId="2" applyFont="1" applyBorder="1" applyAlignment="1">
      <alignment vertical="center" wrapText="1"/>
    </xf>
    <xf numFmtId="0" fontId="20" fillId="0" borderId="10" xfId="2" applyFont="1" applyBorder="1" applyAlignment="1">
      <alignment horizontal="left" vertical="center" shrinkToFit="1"/>
    </xf>
    <xf numFmtId="0" fontId="20" fillId="0" borderId="6" xfId="2" applyFont="1" applyBorder="1" applyAlignment="1" applyProtection="1">
      <alignment horizontal="center" vertical="center" wrapText="1"/>
      <protection locked="0"/>
    </xf>
    <xf numFmtId="0" fontId="20" fillId="0" borderId="0" xfId="2" applyFont="1" applyAlignment="1">
      <alignment horizontal="center" wrapText="1"/>
    </xf>
    <xf numFmtId="0" fontId="20" fillId="0" borderId="0" xfId="2" applyFont="1" applyAlignment="1">
      <alignment horizontal="center" vertical="top" wrapText="1"/>
    </xf>
  </cellXfs>
  <cellStyles count="3">
    <cellStyle name="ハイパーリンク" xfId="1" builtinId="8"/>
    <cellStyle name="標準" xfId="0" builtinId="0"/>
    <cellStyle name="標準 2" xfId="2" xr:uid="{800C34D3-9ED0-4824-94BC-0C43B6956964}"/>
  </cellStyles>
  <dxfs count="58">
    <dxf>
      <fill>
        <patternFill>
          <bgColor theme="0" tint="-0.14996795556505021"/>
        </patternFill>
      </fill>
    </dxf>
    <dxf>
      <border>
        <left/>
        <right/>
        <top/>
        <bottom/>
        <vertical/>
        <horizontal/>
      </border>
    </dxf>
    <dxf>
      <font>
        <color theme="0"/>
      </font>
    </dxf>
    <dxf>
      <font>
        <color theme="0"/>
      </font>
    </dxf>
    <dxf>
      <font>
        <color theme="0"/>
      </font>
    </dxf>
    <dxf>
      <font>
        <color theme="0"/>
      </font>
    </dxf>
    <dxf>
      <font>
        <color theme="0"/>
      </font>
    </dxf>
    <dxf>
      <font>
        <color theme="0"/>
      </font>
    </dxf>
    <dxf>
      <border>
        <left/>
        <right/>
        <top/>
        <bottom/>
        <vertical/>
        <horizontal/>
      </border>
    </dxf>
    <dxf>
      <font>
        <color theme="0"/>
      </font>
      <border>
        <left/>
        <top/>
        <bottom/>
        <vertical/>
        <horizontal/>
      </border>
    </dxf>
    <dxf>
      <font>
        <color theme="0"/>
      </font>
    </dxf>
    <dxf>
      <font>
        <color theme="0"/>
      </font>
      <border>
        <left/>
        <right/>
        <top/>
        <bottom/>
        <vertical/>
        <horizontal/>
      </border>
    </dxf>
    <dxf>
      <border>
        <left/>
        <right/>
        <top/>
        <bottom/>
        <vertical/>
        <horizontal/>
      </border>
    </dxf>
    <dxf>
      <border>
        <left/>
        <right/>
        <top/>
        <bottom/>
        <vertical/>
        <horizontal/>
      </border>
    </dxf>
    <dxf>
      <font>
        <color theme="0"/>
      </font>
      <border>
        <right/>
        <top/>
        <bottom/>
        <vertical/>
        <horizontal/>
      </border>
    </dxf>
    <dxf>
      <border>
        <right/>
        <top/>
        <bottom/>
        <vertical/>
        <horizontal/>
      </border>
    </dxf>
    <dxf>
      <font>
        <color theme="0"/>
      </font>
    </dxf>
    <dxf>
      <font>
        <color theme="0"/>
      </font>
    </dxf>
    <dxf>
      <font>
        <color theme="0"/>
      </font>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ill>
        <patternFill>
          <bgColor theme="0" tint="-0.14996795556505021"/>
        </patternFill>
      </fill>
    </dxf>
    <dxf>
      <font>
        <color theme="0"/>
      </font>
      <border>
        <left/>
        <right/>
        <top/>
        <bottom/>
        <vertical/>
        <horizontal/>
      </border>
    </dxf>
    <dxf>
      <font>
        <color theme="0"/>
      </font>
      <border>
        <left/>
        <right/>
        <top/>
        <bottom/>
        <vertical/>
        <horizontal/>
      </border>
    </dxf>
    <dxf>
      <fill>
        <patternFill>
          <bgColor theme="0" tint="-0.14996795556505021"/>
        </patternFill>
      </fill>
    </dxf>
    <dxf>
      <fill>
        <patternFill>
          <bgColor theme="0" tint="-0.14996795556505021"/>
        </patternFill>
      </fill>
    </dxf>
    <dxf>
      <font>
        <color theme="0"/>
      </font>
      <border>
        <left/>
        <top/>
        <bottom/>
        <vertical/>
        <horizontal/>
      </border>
    </dxf>
    <dxf>
      <border>
        <left/>
        <right/>
        <bottom/>
        <vertical/>
        <horizontal/>
      </border>
    </dxf>
    <dxf>
      <font>
        <color theme="0"/>
      </font>
      <border>
        <left/>
        <right/>
        <top/>
        <bottom/>
        <vertical/>
        <horizontal/>
      </border>
    </dxf>
    <dxf>
      <font>
        <color theme="0"/>
      </font>
    </dxf>
    <dxf>
      <font>
        <color theme="0"/>
      </font>
      <border>
        <left/>
        <right/>
        <top/>
        <bottom/>
        <vertical/>
        <horizontal/>
      </border>
    </dxf>
    <dxf>
      <font>
        <color theme="0"/>
      </font>
      <border>
        <left/>
        <right/>
        <bottom/>
        <vertical/>
        <horizontal/>
      </border>
    </dxf>
    <dxf>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vertical/>
        <horizontal/>
      </border>
    </dxf>
    <dxf>
      <font>
        <color theme="0"/>
      </font>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1"/>
      </font>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28</xdr:col>
      <xdr:colOff>205740</xdr:colOff>
      <xdr:row>8</xdr:row>
      <xdr:rowOff>68580</xdr:rowOff>
    </xdr:from>
    <xdr:to>
      <xdr:col>28</xdr:col>
      <xdr:colOff>749010</xdr:colOff>
      <xdr:row>11</xdr:row>
      <xdr:rowOff>74175</xdr:rowOff>
    </xdr:to>
    <xdr:pic>
      <xdr:nvPicPr>
        <xdr:cNvPr id="2" name="図 1">
          <a:extLst>
            <a:ext uri="{FF2B5EF4-FFF2-40B4-BE49-F238E27FC236}">
              <a16:creationId xmlns:a16="http://schemas.microsoft.com/office/drawing/2014/main" id="{65F9E5BD-FA22-4B59-8D1F-DE41569332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 y="2689860"/>
          <a:ext cx="528030" cy="56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15</xdr:row>
      <xdr:rowOff>171450</xdr:rowOff>
    </xdr:from>
    <xdr:to>
      <xdr:col>7</xdr:col>
      <xdr:colOff>1038226</xdr:colOff>
      <xdr:row>16</xdr:row>
      <xdr:rowOff>714374</xdr:rowOff>
    </xdr:to>
    <xdr:sp macro="" textlink="">
      <xdr:nvSpPr>
        <xdr:cNvPr id="2" name="テキスト ボックス 1">
          <a:extLst>
            <a:ext uri="{FF2B5EF4-FFF2-40B4-BE49-F238E27FC236}">
              <a16:creationId xmlns:a16="http://schemas.microsoft.com/office/drawing/2014/main" id="{772C264C-E76B-46A9-873D-C48F797B1531}"/>
            </a:ext>
          </a:extLst>
        </xdr:cNvPr>
        <xdr:cNvSpPr txBox="1"/>
      </xdr:nvSpPr>
      <xdr:spPr>
        <a:xfrm>
          <a:off x="190501" y="5019675"/>
          <a:ext cx="5200650" cy="1181099"/>
        </a:xfrm>
        <a:custGeom>
          <a:avLst/>
          <a:gdLst>
            <a:gd name="csX0" fmla="*/ 0 w 5200650"/>
            <a:gd name="csY0" fmla="*/ 0 h 1181099"/>
            <a:gd name="csX1" fmla="*/ 546068 w 5200650"/>
            <a:gd name="csY1" fmla="*/ 0 h 1181099"/>
            <a:gd name="csX2" fmla="*/ 1144143 w 5200650"/>
            <a:gd name="csY2" fmla="*/ 0 h 1181099"/>
            <a:gd name="csX3" fmla="*/ 1690211 w 5200650"/>
            <a:gd name="csY3" fmla="*/ 0 h 1181099"/>
            <a:gd name="csX4" fmla="*/ 2392299 w 5200650"/>
            <a:gd name="csY4" fmla="*/ 0 h 1181099"/>
            <a:gd name="csX5" fmla="*/ 3042380 w 5200650"/>
            <a:gd name="csY5" fmla="*/ 0 h 1181099"/>
            <a:gd name="csX6" fmla="*/ 3692462 w 5200650"/>
            <a:gd name="csY6" fmla="*/ 0 h 1181099"/>
            <a:gd name="csX7" fmla="*/ 4446556 w 5200650"/>
            <a:gd name="csY7" fmla="*/ 0 h 1181099"/>
            <a:gd name="csX8" fmla="*/ 5200650 w 5200650"/>
            <a:gd name="csY8" fmla="*/ 0 h 1181099"/>
            <a:gd name="csX9" fmla="*/ 5200650 w 5200650"/>
            <a:gd name="csY9" fmla="*/ 555117 h 1181099"/>
            <a:gd name="csX10" fmla="*/ 5200650 w 5200650"/>
            <a:gd name="csY10" fmla="*/ 1181099 h 1181099"/>
            <a:gd name="csX11" fmla="*/ 4706588 w 5200650"/>
            <a:gd name="csY11" fmla="*/ 1181099 h 1181099"/>
            <a:gd name="csX12" fmla="*/ 4160520 w 5200650"/>
            <a:gd name="csY12" fmla="*/ 1181099 h 1181099"/>
            <a:gd name="csX13" fmla="*/ 3458432 w 5200650"/>
            <a:gd name="csY13" fmla="*/ 1181099 h 1181099"/>
            <a:gd name="csX14" fmla="*/ 2704338 w 5200650"/>
            <a:gd name="csY14" fmla="*/ 1181099 h 1181099"/>
            <a:gd name="csX15" fmla="*/ 2106263 w 5200650"/>
            <a:gd name="csY15" fmla="*/ 1181099 h 1181099"/>
            <a:gd name="csX16" fmla="*/ 1352169 w 5200650"/>
            <a:gd name="csY16" fmla="*/ 1181099 h 1181099"/>
            <a:gd name="csX17" fmla="*/ 806101 w 5200650"/>
            <a:gd name="csY17" fmla="*/ 1181099 h 1181099"/>
            <a:gd name="csX18" fmla="*/ 0 w 5200650"/>
            <a:gd name="csY18" fmla="*/ 1181099 h 1181099"/>
            <a:gd name="csX19" fmla="*/ 0 w 5200650"/>
            <a:gd name="csY19" fmla="*/ 625982 h 1181099"/>
            <a:gd name="csX20" fmla="*/ 0 w 5200650"/>
            <a:gd name="csY20" fmla="*/ 0 h 1181099"/>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Lst>
          <a:rect l="l" t="t" r="r" b="b"/>
          <a:pathLst>
            <a:path w="5200650" h="1181099" fill="none" extrusionOk="0">
              <a:moveTo>
                <a:pt x="0" y="0"/>
              </a:moveTo>
              <a:cubicBezTo>
                <a:pt x="199310" y="7383"/>
                <a:pt x="350314" y="-11908"/>
                <a:pt x="546068" y="0"/>
              </a:cubicBezTo>
              <a:cubicBezTo>
                <a:pt x="741822" y="11908"/>
                <a:pt x="955088" y="-24394"/>
                <a:pt x="1144143" y="0"/>
              </a:cubicBezTo>
              <a:cubicBezTo>
                <a:pt x="1333199" y="24394"/>
                <a:pt x="1453579" y="18073"/>
                <a:pt x="1690211" y="0"/>
              </a:cubicBezTo>
              <a:cubicBezTo>
                <a:pt x="1926843" y="-18073"/>
                <a:pt x="2215498" y="-21321"/>
                <a:pt x="2392299" y="0"/>
              </a:cubicBezTo>
              <a:cubicBezTo>
                <a:pt x="2569100" y="21321"/>
                <a:pt x="2721154" y="29294"/>
                <a:pt x="3042380" y="0"/>
              </a:cubicBezTo>
              <a:cubicBezTo>
                <a:pt x="3363606" y="-29294"/>
                <a:pt x="3525077" y="-3279"/>
                <a:pt x="3692462" y="0"/>
              </a:cubicBezTo>
              <a:cubicBezTo>
                <a:pt x="3859847" y="3279"/>
                <a:pt x="4082487" y="-31427"/>
                <a:pt x="4446556" y="0"/>
              </a:cubicBezTo>
              <a:cubicBezTo>
                <a:pt x="4810625" y="31427"/>
                <a:pt x="5047974" y="1288"/>
                <a:pt x="5200650" y="0"/>
              </a:cubicBezTo>
              <a:cubicBezTo>
                <a:pt x="5209973" y="146092"/>
                <a:pt x="5211821" y="348604"/>
                <a:pt x="5200650" y="555117"/>
              </a:cubicBezTo>
              <a:cubicBezTo>
                <a:pt x="5189479" y="761630"/>
                <a:pt x="5200897" y="1026310"/>
                <a:pt x="5200650" y="1181099"/>
              </a:cubicBezTo>
              <a:cubicBezTo>
                <a:pt x="4977871" y="1193112"/>
                <a:pt x="4908631" y="1185619"/>
                <a:pt x="4706588" y="1181099"/>
              </a:cubicBezTo>
              <a:cubicBezTo>
                <a:pt x="4504545" y="1176579"/>
                <a:pt x="4344776" y="1196954"/>
                <a:pt x="4160520" y="1181099"/>
              </a:cubicBezTo>
              <a:cubicBezTo>
                <a:pt x="3976264" y="1165244"/>
                <a:pt x="3607321" y="1214966"/>
                <a:pt x="3458432" y="1181099"/>
              </a:cubicBezTo>
              <a:cubicBezTo>
                <a:pt x="3309543" y="1147232"/>
                <a:pt x="3050542" y="1178182"/>
                <a:pt x="2704338" y="1181099"/>
              </a:cubicBezTo>
              <a:cubicBezTo>
                <a:pt x="2358134" y="1184016"/>
                <a:pt x="2292026" y="1203069"/>
                <a:pt x="2106263" y="1181099"/>
              </a:cubicBezTo>
              <a:cubicBezTo>
                <a:pt x="1920501" y="1159129"/>
                <a:pt x="1602859" y="1177488"/>
                <a:pt x="1352169" y="1181099"/>
              </a:cubicBezTo>
              <a:cubicBezTo>
                <a:pt x="1101479" y="1184710"/>
                <a:pt x="962235" y="1180555"/>
                <a:pt x="806101" y="1181099"/>
              </a:cubicBezTo>
              <a:cubicBezTo>
                <a:pt x="649967" y="1181643"/>
                <a:pt x="304185" y="1204888"/>
                <a:pt x="0" y="1181099"/>
              </a:cubicBezTo>
              <a:cubicBezTo>
                <a:pt x="-14844" y="1043506"/>
                <a:pt x="20458" y="786500"/>
                <a:pt x="0" y="625982"/>
              </a:cubicBezTo>
              <a:cubicBezTo>
                <a:pt x="-20458" y="465464"/>
                <a:pt x="14848" y="159079"/>
                <a:pt x="0" y="0"/>
              </a:cubicBezTo>
              <a:close/>
            </a:path>
            <a:path w="5200650" h="1181099" stroke="0" extrusionOk="0">
              <a:moveTo>
                <a:pt x="0" y="0"/>
              </a:moveTo>
              <a:cubicBezTo>
                <a:pt x="157241" y="-20769"/>
                <a:pt x="424503" y="27178"/>
                <a:pt x="598075" y="0"/>
              </a:cubicBezTo>
              <a:cubicBezTo>
                <a:pt x="771647" y="-27178"/>
                <a:pt x="906387" y="17068"/>
                <a:pt x="1092137" y="0"/>
              </a:cubicBezTo>
              <a:cubicBezTo>
                <a:pt x="1277887" y="-17068"/>
                <a:pt x="1517817" y="-8472"/>
                <a:pt x="1846231" y="0"/>
              </a:cubicBezTo>
              <a:cubicBezTo>
                <a:pt x="2174645" y="8472"/>
                <a:pt x="2260846" y="14174"/>
                <a:pt x="2444306" y="0"/>
              </a:cubicBezTo>
              <a:cubicBezTo>
                <a:pt x="2627766" y="-14174"/>
                <a:pt x="2844009" y="1580"/>
                <a:pt x="3042380" y="0"/>
              </a:cubicBezTo>
              <a:cubicBezTo>
                <a:pt x="3240751" y="-1580"/>
                <a:pt x="3617013" y="-30123"/>
                <a:pt x="3796475" y="0"/>
              </a:cubicBezTo>
              <a:cubicBezTo>
                <a:pt x="3975938" y="30123"/>
                <a:pt x="4080469" y="-4401"/>
                <a:pt x="4342543" y="0"/>
              </a:cubicBezTo>
              <a:cubicBezTo>
                <a:pt x="4604617" y="4401"/>
                <a:pt x="4808735" y="-6518"/>
                <a:pt x="5200650" y="0"/>
              </a:cubicBezTo>
              <a:cubicBezTo>
                <a:pt x="5209371" y="291210"/>
                <a:pt x="5179161" y="377561"/>
                <a:pt x="5200650" y="614171"/>
              </a:cubicBezTo>
              <a:cubicBezTo>
                <a:pt x="5222139" y="850781"/>
                <a:pt x="5215112" y="965045"/>
                <a:pt x="5200650" y="1181099"/>
              </a:cubicBezTo>
              <a:cubicBezTo>
                <a:pt x="4876647" y="1157242"/>
                <a:pt x="4817772" y="1180505"/>
                <a:pt x="4550569" y="1181099"/>
              </a:cubicBezTo>
              <a:cubicBezTo>
                <a:pt x="4283366" y="1181693"/>
                <a:pt x="4102355" y="1203985"/>
                <a:pt x="3952494" y="1181099"/>
              </a:cubicBezTo>
              <a:cubicBezTo>
                <a:pt x="3802633" y="1158213"/>
                <a:pt x="3487684" y="1160716"/>
                <a:pt x="3198400" y="1181099"/>
              </a:cubicBezTo>
              <a:cubicBezTo>
                <a:pt x="2909116" y="1201482"/>
                <a:pt x="2731634" y="1182150"/>
                <a:pt x="2444306" y="1181099"/>
              </a:cubicBezTo>
              <a:cubicBezTo>
                <a:pt x="2156978" y="1180048"/>
                <a:pt x="2063093" y="1161946"/>
                <a:pt x="1898237" y="1181099"/>
              </a:cubicBezTo>
              <a:cubicBezTo>
                <a:pt x="1733381" y="1200252"/>
                <a:pt x="1468661" y="1184120"/>
                <a:pt x="1248156" y="1181099"/>
              </a:cubicBezTo>
              <a:cubicBezTo>
                <a:pt x="1027651" y="1178078"/>
                <a:pt x="495429" y="1215648"/>
                <a:pt x="0" y="1181099"/>
              </a:cubicBezTo>
              <a:cubicBezTo>
                <a:pt x="-2839" y="989894"/>
                <a:pt x="-3406" y="846672"/>
                <a:pt x="0" y="590550"/>
              </a:cubicBezTo>
              <a:cubicBezTo>
                <a:pt x="3406" y="334428"/>
                <a:pt x="11907" y="286818"/>
                <a:pt x="0" y="0"/>
              </a:cubicBezTo>
              <a:close/>
            </a:path>
          </a:pathLst>
        </a:custGeom>
        <a:solidFill>
          <a:schemeClr val="lt1"/>
        </a:solidFill>
        <a:ln w="28575" cmpd="sng">
          <a:solidFill>
            <a:schemeClr val="bg1">
              <a:lumMod val="50000"/>
            </a:schemeClr>
          </a:solidFill>
          <a:extLst>
            <a:ext uri="{C807C97D-BFC1-408E-A445-0C87EB9F89A2}">
              <ask:lineSketchStyleProps xmlns:ask="http://schemas.microsoft.com/office/drawing/2018/sketchyshapes" sd="1219033472">
                <a:prstGeom prst="rect">
                  <a:avLst/>
                </a:prstGeom>
                <ask:type>
                  <ask:lineSketchFreehand/>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UD デジタル 教科書体 NK-B" panose="02020700000000000000" pitchFamily="18" charset="-128"/>
              <a:ea typeface="UD デジタル 教科書体 NK-B" panose="02020700000000000000" pitchFamily="18" charset="-128"/>
            </a:rPr>
            <a:t>生計維持者が転職したことにより収入が減少しており，貸与奨学金家計審査の「再審査」を希望する場合は，１回目の判定結果が出た後に直近の給与明細等の収入関係書類を提出する場合があります。予め準備をしておいてください。詳細は、下記貸与奨学金案内の</a:t>
          </a:r>
          <a:r>
            <a:rPr kumimoji="1" lang="en-US" altLang="ja-JP" sz="1100">
              <a:latin typeface="UD デジタル 教科書体 NK-B" panose="02020700000000000000" pitchFamily="18" charset="-128"/>
              <a:ea typeface="UD デジタル 教科書体 NK-B" panose="02020700000000000000" pitchFamily="18" charset="-128"/>
            </a:rPr>
            <a:t>P.29</a:t>
          </a:r>
          <a:r>
            <a:rPr kumimoji="1" lang="ja-JP" altLang="en-US" sz="1100">
              <a:latin typeface="UD デジタル 教科書体 NK-B" panose="02020700000000000000" pitchFamily="18" charset="-128"/>
              <a:ea typeface="UD デジタル 教科書体 NK-B" panose="02020700000000000000" pitchFamily="18" charset="-128"/>
            </a:rPr>
            <a:t>を確認してください。</a:t>
          </a:r>
        </a:p>
      </xdr:txBody>
    </xdr:sp>
    <xdr:clientData/>
  </xdr:twoCellAnchor>
  <xdr:oneCellAnchor>
    <xdr:from>
      <xdr:col>7</xdr:col>
      <xdr:colOff>72390</xdr:colOff>
      <xdr:row>18</xdr:row>
      <xdr:rowOff>30480</xdr:rowOff>
    </xdr:from>
    <xdr:ext cx="809625" cy="716280"/>
    <xdr:pic>
      <xdr:nvPicPr>
        <xdr:cNvPr id="3" name="図 2">
          <a:extLst>
            <a:ext uri="{FF2B5EF4-FFF2-40B4-BE49-F238E27FC236}">
              <a16:creationId xmlns:a16="http://schemas.microsoft.com/office/drawing/2014/main" id="{776361FE-3D68-4E72-9E7A-5519D4F38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5315" y="6497955"/>
          <a:ext cx="809625" cy="7162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209550</xdr:colOff>
      <xdr:row>15</xdr:row>
      <xdr:rowOff>180975</xdr:rowOff>
    </xdr:from>
    <xdr:to>
      <xdr:col>17</xdr:col>
      <xdr:colOff>790575</xdr:colOff>
      <xdr:row>16</xdr:row>
      <xdr:rowOff>704850</xdr:rowOff>
    </xdr:to>
    <xdr:sp macro="" textlink="">
      <xdr:nvSpPr>
        <xdr:cNvPr id="4" name="テキスト ボックス 3">
          <a:extLst>
            <a:ext uri="{FF2B5EF4-FFF2-40B4-BE49-F238E27FC236}">
              <a16:creationId xmlns:a16="http://schemas.microsoft.com/office/drawing/2014/main" id="{ADB70E3E-B65C-441E-96E3-A958B7B3B7F3}"/>
            </a:ext>
          </a:extLst>
        </xdr:cNvPr>
        <xdr:cNvSpPr txBox="1"/>
      </xdr:nvSpPr>
      <xdr:spPr>
        <a:xfrm>
          <a:off x="5915025" y="5029200"/>
          <a:ext cx="5172075" cy="1162050"/>
        </a:xfrm>
        <a:custGeom>
          <a:avLst/>
          <a:gdLst>
            <a:gd name="csX0" fmla="*/ 0 w 5172075"/>
            <a:gd name="csY0" fmla="*/ 0 h 1162050"/>
            <a:gd name="csX1" fmla="*/ 543068 w 5172075"/>
            <a:gd name="csY1" fmla="*/ 0 h 1162050"/>
            <a:gd name="csX2" fmla="*/ 1137857 w 5172075"/>
            <a:gd name="csY2" fmla="*/ 0 h 1162050"/>
            <a:gd name="csX3" fmla="*/ 1680924 w 5172075"/>
            <a:gd name="csY3" fmla="*/ 0 h 1162050"/>
            <a:gd name="csX4" fmla="*/ 2379155 w 5172075"/>
            <a:gd name="csY4" fmla="*/ 0 h 1162050"/>
            <a:gd name="csX5" fmla="*/ 3025664 w 5172075"/>
            <a:gd name="csY5" fmla="*/ 0 h 1162050"/>
            <a:gd name="csX6" fmla="*/ 3672173 w 5172075"/>
            <a:gd name="csY6" fmla="*/ 0 h 1162050"/>
            <a:gd name="csX7" fmla="*/ 4422124 w 5172075"/>
            <a:gd name="csY7" fmla="*/ 0 h 1162050"/>
            <a:gd name="csX8" fmla="*/ 5172075 w 5172075"/>
            <a:gd name="csY8" fmla="*/ 0 h 1162050"/>
            <a:gd name="csX9" fmla="*/ 5172075 w 5172075"/>
            <a:gd name="csY9" fmla="*/ 546164 h 1162050"/>
            <a:gd name="csX10" fmla="*/ 5172075 w 5172075"/>
            <a:gd name="csY10" fmla="*/ 1162050 h 1162050"/>
            <a:gd name="csX11" fmla="*/ 4680728 w 5172075"/>
            <a:gd name="csY11" fmla="*/ 1162050 h 1162050"/>
            <a:gd name="csX12" fmla="*/ 4137660 w 5172075"/>
            <a:gd name="csY12" fmla="*/ 1162050 h 1162050"/>
            <a:gd name="csX13" fmla="*/ 3439430 w 5172075"/>
            <a:gd name="csY13" fmla="*/ 1162050 h 1162050"/>
            <a:gd name="csX14" fmla="*/ 2689479 w 5172075"/>
            <a:gd name="csY14" fmla="*/ 1162050 h 1162050"/>
            <a:gd name="csX15" fmla="*/ 2094690 w 5172075"/>
            <a:gd name="csY15" fmla="*/ 1162050 h 1162050"/>
            <a:gd name="csX16" fmla="*/ 1344740 w 5172075"/>
            <a:gd name="csY16" fmla="*/ 1162050 h 1162050"/>
            <a:gd name="csX17" fmla="*/ 801672 w 5172075"/>
            <a:gd name="csY17" fmla="*/ 1162050 h 1162050"/>
            <a:gd name="csX18" fmla="*/ 0 w 5172075"/>
            <a:gd name="csY18" fmla="*/ 1162050 h 1162050"/>
            <a:gd name="csX19" fmla="*/ 0 w 5172075"/>
            <a:gd name="csY19" fmla="*/ 615887 h 1162050"/>
            <a:gd name="csX20" fmla="*/ 0 w 5172075"/>
            <a:gd name="csY20" fmla="*/ 0 h 116205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Lst>
          <a:rect l="l" t="t" r="r" b="b"/>
          <a:pathLst>
            <a:path w="5172075" h="1162050" fill="none" extrusionOk="0">
              <a:moveTo>
                <a:pt x="0" y="0"/>
              </a:moveTo>
              <a:cubicBezTo>
                <a:pt x="144453" y="13900"/>
                <a:pt x="430650" y="-19912"/>
                <a:pt x="543068" y="0"/>
              </a:cubicBezTo>
              <a:cubicBezTo>
                <a:pt x="655486" y="19912"/>
                <a:pt x="907952" y="-3910"/>
                <a:pt x="1137857" y="0"/>
              </a:cubicBezTo>
              <a:cubicBezTo>
                <a:pt x="1367762" y="3910"/>
                <a:pt x="1494224" y="17612"/>
                <a:pt x="1680924" y="0"/>
              </a:cubicBezTo>
              <a:cubicBezTo>
                <a:pt x="1867624" y="-17612"/>
                <a:pt x="2195197" y="-34368"/>
                <a:pt x="2379155" y="0"/>
              </a:cubicBezTo>
              <a:cubicBezTo>
                <a:pt x="2563113" y="34368"/>
                <a:pt x="2775390" y="21330"/>
                <a:pt x="3025664" y="0"/>
              </a:cubicBezTo>
              <a:cubicBezTo>
                <a:pt x="3275938" y="-21330"/>
                <a:pt x="3440682" y="13361"/>
                <a:pt x="3672173" y="0"/>
              </a:cubicBezTo>
              <a:cubicBezTo>
                <a:pt x="3903664" y="-13361"/>
                <a:pt x="4181075" y="-8713"/>
                <a:pt x="4422124" y="0"/>
              </a:cubicBezTo>
              <a:cubicBezTo>
                <a:pt x="4663173" y="8713"/>
                <a:pt x="4942933" y="26706"/>
                <a:pt x="5172075" y="0"/>
              </a:cubicBezTo>
              <a:cubicBezTo>
                <a:pt x="5181141" y="138474"/>
                <a:pt x="5163642" y="320436"/>
                <a:pt x="5172075" y="546164"/>
              </a:cubicBezTo>
              <a:cubicBezTo>
                <a:pt x="5180508" y="771892"/>
                <a:pt x="5165660" y="1036249"/>
                <a:pt x="5172075" y="1162050"/>
              </a:cubicBezTo>
              <a:cubicBezTo>
                <a:pt x="4996129" y="1179746"/>
                <a:pt x="4855776" y="1184610"/>
                <a:pt x="4680728" y="1162050"/>
              </a:cubicBezTo>
              <a:cubicBezTo>
                <a:pt x="4505680" y="1139490"/>
                <a:pt x="4325277" y="1178014"/>
                <a:pt x="4137660" y="1162050"/>
              </a:cubicBezTo>
              <a:cubicBezTo>
                <a:pt x="3950043" y="1146086"/>
                <a:pt x="3590315" y="1156073"/>
                <a:pt x="3439430" y="1162050"/>
              </a:cubicBezTo>
              <a:cubicBezTo>
                <a:pt x="3288545" y="1168028"/>
                <a:pt x="2966365" y="1138953"/>
                <a:pt x="2689479" y="1162050"/>
              </a:cubicBezTo>
              <a:cubicBezTo>
                <a:pt x="2412593" y="1185147"/>
                <a:pt x="2334789" y="1175365"/>
                <a:pt x="2094690" y="1162050"/>
              </a:cubicBezTo>
              <a:cubicBezTo>
                <a:pt x="1854591" y="1148735"/>
                <a:pt x="1509698" y="1137817"/>
                <a:pt x="1344740" y="1162050"/>
              </a:cubicBezTo>
              <a:cubicBezTo>
                <a:pt x="1179782" y="1186284"/>
                <a:pt x="981760" y="1140333"/>
                <a:pt x="801672" y="1162050"/>
              </a:cubicBezTo>
              <a:cubicBezTo>
                <a:pt x="621584" y="1183767"/>
                <a:pt x="248854" y="1147690"/>
                <a:pt x="0" y="1162050"/>
              </a:cubicBezTo>
              <a:cubicBezTo>
                <a:pt x="-6024" y="1024223"/>
                <a:pt x="-12896" y="764083"/>
                <a:pt x="0" y="615887"/>
              </a:cubicBezTo>
              <a:cubicBezTo>
                <a:pt x="12896" y="467691"/>
                <a:pt x="11423" y="216950"/>
                <a:pt x="0" y="0"/>
              </a:cubicBezTo>
              <a:close/>
            </a:path>
            <a:path w="5172075" h="1162050" stroke="0" extrusionOk="0">
              <a:moveTo>
                <a:pt x="0" y="0"/>
              </a:moveTo>
              <a:cubicBezTo>
                <a:pt x="231204" y="15557"/>
                <a:pt x="391905" y="-11672"/>
                <a:pt x="594789" y="0"/>
              </a:cubicBezTo>
              <a:cubicBezTo>
                <a:pt x="797673" y="11672"/>
                <a:pt x="949664" y="17785"/>
                <a:pt x="1086136" y="0"/>
              </a:cubicBezTo>
              <a:cubicBezTo>
                <a:pt x="1222608" y="-17785"/>
                <a:pt x="1594713" y="-30258"/>
                <a:pt x="1836087" y="0"/>
              </a:cubicBezTo>
              <a:cubicBezTo>
                <a:pt x="2077461" y="30258"/>
                <a:pt x="2287599" y="13368"/>
                <a:pt x="2430875" y="0"/>
              </a:cubicBezTo>
              <a:cubicBezTo>
                <a:pt x="2574151" y="-13368"/>
                <a:pt x="2728395" y="-14094"/>
                <a:pt x="3025664" y="0"/>
              </a:cubicBezTo>
              <a:cubicBezTo>
                <a:pt x="3322933" y="14094"/>
                <a:pt x="3567323" y="8970"/>
                <a:pt x="3775615" y="0"/>
              </a:cubicBezTo>
              <a:cubicBezTo>
                <a:pt x="3983907" y="-8970"/>
                <a:pt x="4154174" y="13833"/>
                <a:pt x="4318683" y="0"/>
              </a:cubicBezTo>
              <a:cubicBezTo>
                <a:pt x="4483192" y="-13833"/>
                <a:pt x="4995046" y="27670"/>
                <a:pt x="5172075" y="0"/>
              </a:cubicBezTo>
              <a:cubicBezTo>
                <a:pt x="5196500" y="292913"/>
                <a:pt x="5150210" y="400374"/>
                <a:pt x="5172075" y="604266"/>
              </a:cubicBezTo>
              <a:cubicBezTo>
                <a:pt x="5193940" y="808158"/>
                <a:pt x="5148589" y="887380"/>
                <a:pt x="5172075" y="1162050"/>
              </a:cubicBezTo>
              <a:cubicBezTo>
                <a:pt x="4882582" y="1162763"/>
                <a:pt x="4797319" y="1130958"/>
                <a:pt x="4525566" y="1162050"/>
              </a:cubicBezTo>
              <a:cubicBezTo>
                <a:pt x="4253813" y="1193142"/>
                <a:pt x="4180943" y="1189294"/>
                <a:pt x="3930777" y="1162050"/>
              </a:cubicBezTo>
              <a:cubicBezTo>
                <a:pt x="3680611" y="1134806"/>
                <a:pt x="3352019" y="1197173"/>
                <a:pt x="3180826" y="1162050"/>
              </a:cubicBezTo>
              <a:cubicBezTo>
                <a:pt x="3009633" y="1126927"/>
                <a:pt x="2601417" y="1127550"/>
                <a:pt x="2430875" y="1162050"/>
              </a:cubicBezTo>
              <a:cubicBezTo>
                <a:pt x="2260333" y="1196550"/>
                <a:pt x="2154425" y="1172294"/>
                <a:pt x="1887807" y="1162050"/>
              </a:cubicBezTo>
              <a:cubicBezTo>
                <a:pt x="1621189" y="1151806"/>
                <a:pt x="1467970" y="1162345"/>
                <a:pt x="1241298" y="1162050"/>
              </a:cubicBezTo>
              <a:cubicBezTo>
                <a:pt x="1014626" y="1161755"/>
                <a:pt x="352114" y="1150308"/>
                <a:pt x="0" y="1162050"/>
              </a:cubicBezTo>
              <a:cubicBezTo>
                <a:pt x="-1354" y="874580"/>
                <a:pt x="11327" y="860300"/>
                <a:pt x="0" y="581025"/>
              </a:cubicBezTo>
              <a:cubicBezTo>
                <a:pt x="-11327" y="301751"/>
                <a:pt x="-2857" y="127773"/>
                <a:pt x="0" y="0"/>
              </a:cubicBezTo>
              <a:close/>
            </a:path>
          </a:pathLst>
        </a:custGeom>
        <a:solidFill>
          <a:schemeClr val="lt1"/>
        </a:solidFill>
        <a:ln w="28575" cmpd="sng">
          <a:solidFill>
            <a:schemeClr val="bg1">
              <a:lumMod val="50000"/>
            </a:schemeClr>
          </a:solidFill>
          <a:extLst>
            <a:ext uri="{C807C97D-BFC1-408E-A445-0C87EB9F89A2}">
              <ask:lineSketchStyleProps xmlns:ask="http://schemas.microsoft.com/office/drawing/2018/sketchyshapes" sd="1219033472">
                <a:prstGeom prst="rect">
                  <a:avLst/>
                </a:prstGeom>
                <ask:type>
                  <ask:lineSketchFreehand/>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UD デジタル 教科書体 NK-B" panose="02020700000000000000" pitchFamily="18" charset="-128"/>
              <a:ea typeface="UD デジタル 教科書体 NK-B" panose="02020700000000000000" pitchFamily="18" charset="-128"/>
            </a:rPr>
            <a:t>生計維持者が転職したことにより収入が減少しており，貸与奨学金家計審査の「再審査」を希望する場合は，１回目の判定結果が出た後に直近の給与明細等の収入関係書類を提出する場合があります。予め準備をしておいてください。詳細は、左記貸与奨学金案内の</a:t>
          </a:r>
          <a:r>
            <a:rPr kumimoji="1" lang="en-US" altLang="ja-JP" sz="1100">
              <a:latin typeface="UD デジタル 教科書体 NK-B" panose="02020700000000000000" pitchFamily="18" charset="-128"/>
              <a:ea typeface="UD デジタル 教科書体 NK-B" panose="02020700000000000000" pitchFamily="18" charset="-128"/>
            </a:rPr>
            <a:t>P.29</a:t>
          </a:r>
          <a:r>
            <a:rPr kumimoji="1" lang="ja-JP" altLang="en-US" sz="1100">
              <a:latin typeface="UD デジタル 教科書体 NK-B" panose="02020700000000000000" pitchFamily="18" charset="-128"/>
              <a:ea typeface="UD デジタル 教科書体 NK-B" panose="02020700000000000000" pitchFamily="18" charset="-128"/>
            </a:rPr>
            <a:t>を確認してください。</a:t>
          </a:r>
        </a:p>
      </xdr:txBody>
    </xdr:sp>
    <xdr:clientData/>
  </xdr:twoCellAnchor>
  <xdr:oneCellAnchor>
    <xdr:from>
      <xdr:col>17</xdr:col>
      <xdr:colOff>43815</xdr:colOff>
      <xdr:row>18</xdr:row>
      <xdr:rowOff>40005</xdr:rowOff>
    </xdr:from>
    <xdr:ext cx="733425" cy="723900"/>
    <xdr:pic>
      <xdr:nvPicPr>
        <xdr:cNvPr id="5" name="図 4">
          <a:extLst>
            <a:ext uri="{FF2B5EF4-FFF2-40B4-BE49-F238E27FC236}">
              <a16:creationId xmlns:a16="http://schemas.microsoft.com/office/drawing/2014/main" id="{2AB86949-8E96-4FF4-8DD8-1F54CEDE4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0340" y="6507480"/>
          <a:ext cx="733425" cy="723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2E804-7D1D-40AD-8D51-9DEE89E85536}">
  <dimension ref="B1:AP228"/>
  <sheetViews>
    <sheetView showGridLines="0" tabSelected="1" zoomScaleNormal="100" workbookViewId="0">
      <selection activeCell="F58" sqref="F58:L58"/>
    </sheetView>
  </sheetViews>
  <sheetFormatPr defaultColWidth="9" defaultRowHeight="16.5" customHeight="1"/>
  <cols>
    <col min="1" max="1" width="1.77734375" style="1" customWidth="1"/>
    <col min="2" max="2" width="3.109375" style="1" customWidth="1"/>
    <col min="3" max="3" width="1.33203125" style="1" customWidth="1"/>
    <col min="4" max="4" width="3.109375" style="1" customWidth="1"/>
    <col min="5" max="24" width="3.6640625" style="1" customWidth="1"/>
    <col min="25" max="28" width="9" style="1"/>
    <col min="29" max="29" width="12" style="1" bestFit="1" customWidth="1"/>
    <col min="30" max="30" width="9" style="1" customWidth="1"/>
    <col min="31" max="31" width="8.44140625" style="1" customWidth="1"/>
    <col min="32" max="35" width="9" style="22" customWidth="1"/>
    <col min="36" max="38" width="9" style="22"/>
    <col min="39" max="16384" width="9" style="1"/>
  </cols>
  <sheetData>
    <row r="1" spans="2:36" ht="16.5" customHeight="1">
      <c r="B1" s="1" t="s">
        <v>146</v>
      </c>
      <c r="AE1" s="1" t="s">
        <v>140</v>
      </c>
    </row>
    <row r="2" spans="2:36" ht="32.25" customHeight="1">
      <c r="B2" s="42" t="s">
        <v>365</v>
      </c>
      <c r="C2" s="12"/>
      <c r="D2" s="12"/>
      <c r="E2" s="12"/>
      <c r="F2" s="12"/>
      <c r="G2" s="12"/>
      <c r="H2" s="12"/>
      <c r="I2" s="12"/>
      <c r="J2" s="12"/>
      <c r="K2" s="12"/>
      <c r="L2" s="12"/>
      <c r="M2" s="12"/>
      <c r="N2" s="12"/>
      <c r="O2" s="12"/>
      <c r="P2" s="12"/>
      <c r="Q2" s="12"/>
      <c r="R2" s="7"/>
      <c r="S2" s="7"/>
      <c r="T2" s="7"/>
      <c r="U2" s="7"/>
      <c r="V2" s="7"/>
      <c r="W2" s="7"/>
      <c r="X2" s="7"/>
      <c r="Y2" s="7"/>
      <c r="Z2" s="7"/>
      <c r="AA2" s="7"/>
      <c r="AB2" s="7"/>
      <c r="AC2" s="7"/>
      <c r="AD2" s="7"/>
      <c r="AE2" s="1" t="s">
        <v>138</v>
      </c>
    </row>
    <row r="3" spans="2:36" ht="18" customHeight="1">
      <c r="B3" s="1" t="s">
        <v>133</v>
      </c>
      <c r="C3" s="2"/>
      <c r="D3" s="2"/>
      <c r="E3" s="2"/>
      <c r="F3" s="2"/>
      <c r="G3" s="2"/>
      <c r="H3" s="2"/>
      <c r="I3" s="2"/>
      <c r="J3" s="2"/>
      <c r="K3" s="2"/>
      <c r="L3" s="2"/>
      <c r="M3" s="2"/>
      <c r="N3" s="2"/>
      <c r="O3" s="2"/>
      <c r="AE3" s="1" t="s">
        <v>139</v>
      </c>
    </row>
    <row r="4" spans="2:36" ht="16.5" customHeight="1">
      <c r="B4" s="1" t="s">
        <v>121</v>
      </c>
      <c r="AE4" s="1" t="s">
        <v>367</v>
      </c>
    </row>
    <row r="5" spans="2:36" ht="34.950000000000003" customHeight="1">
      <c r="D5" s="181" t="s">
        <v>117</v>
      </c>
      <c r="E5" s="181"/>
      <c r="F5" s="181"/>
      <c r="G5" s="181"/>
      <c r="H5" s="181"/>
      <c r="I5" s="181"/>
      <c r="J5" s="181"/>
      <c r="K5" s="181"/>
      <c r="L5" s="181"/>
      <c r="M5" s="181"/>
      <c r="N5" s="181"/>
      <c r="O5" s="181"/>
      <c r="P5" s="181"/>
      <c r="Q5" s="181"/>
      <c r="R5" s="181"/>
      <c r="S5" s="181"/>
      <c r="T5" s="181"/>
      <c r="U5" s="181"/>
      <c r="V5" s="181"/>
      <c r="W5" s="181"/>
      <c r="X5" s="181"/>
      <c r="Y5" s="181"/>
      <c r="Z5" s="181"/>
      <c r="AA5" s="181"/>
      <c r="AB5" s="181"/>
      <c r="AC5" s="26"/>
      <c r="AE5" s="3" t="s">
        <v>368</v>
      </c>
      <c r="AF5" s="22" t="s">
        <v>366</v>
      </c>
    </row>
    <row r="6" spans="2:36" ht="34.950000000000003" customHeight="1">
      <c r="D6" s="181" t="s">
        <v>118</v>
      </c>
      <c r="E6" s="181"/>
      <c r="F6" s="181"/>
      <c r="G6" s="181"/>
      <c r="H6" s="181"/>
      <c r="I6" s="181"/>
      <c r="J6" s="181"/>
      <c r="K6" s="181"/>
      <c r="L6" s="181"/>
      <c r="M6" s="181"/>
      <c r="N6" s="181"/>
      <c r="O6" s="181"/>
      <c r="P6" s="181"/>
      <c r="Q6" s="181"/>
      <c r="R6" s="181"/>
      <c r="S6" s="181"/>
      <c r="T6" s="181"/>
      <c r="U6" s="181"/>
      <c r="V6" s="181"/>
      <c r="W6" s="181"/>
      <c r="X6" s="181"/>
      <c r="Y6" s="181"/>
      <c r="Z6" s="181"/>
      <c r="AA6" s="181"/>
      <c r="AB6" s="181"/>
      <c r="AC6" s="26"/>
      <c r="AE6" s="1" t="s">
        <v>195</v>
      </c>
      <c r="AG6" s="22" t="s">
        <v>196</v>
      </c>
    </row>
    <row r="7" spans="2:36" ht="34.950000000000003" customHeight="1">
      <c r="D7" s="181" t="s">
        <v>120</v>
      </c>
      <c r="E7" s="181"/>
      <c r="F7" s="181"/>
      <c r="G7" s="181"/>
      <c r="H7" s="181"/>
      <c r="I7" s="181"/>
      <c r="J7" s="181"/>
      <c r="K7" s="181"/>
      <c r="L7" s="181"/>
      <c r="M7" s="181"/>
      <c r="N7" s="181"/>
      <c r="O7" s="181"/>
      <c r="P7" s="181"/>
      <c r="Q7" s="181"/>
      <c r="R7" s="181"/>
      <c r="S7" s="181"/>
      <c r="T7" s="181"/>
      <c r="U7" s="181"/>
      <c r="V7" s="181"/>
      <c r="W7" s="181"/>
      <c r="X7" s="181"/>
      <c r="Y7" s="181"/>
      <c r="Z7" s="181"/>
      <c r="AA7" s="181"/>
      <c r="AB7" s="181"/>
      <c r="AC7" s="26"/>
      <c r="AE7" s="1" t="s">
        <v>269</v>
      </c>
    </row>
    <row r="8" spans="2:36" ht="19.95" customHeight="1">
      <c r="D8" s="181" t="s">
        <v>119</v>
      </c>
      <c r="E8" s="181"/>
      <c r="F8" s="181"/>
      <c r="G8" s="181"/>
      <c r="H8" s="181"/>
      <c r="I8" s="181"/>
      <c r="J8" s="181"/>
      <c r="K8" s="181"/>
      <c r="L8" s="181"/>
      <c r="M8" s="181"/>
      <c r="N8" s="181"/>
      <c r="O8" s="181"/>
      <c r="P8" s="181"/>
      <c r="Q8" s="181"/>
      <c r="R8" s="181"/>
      <c r="S8" s="181"/>
      <c r="T8" s="181"/>
      <c r="U8" s="181"/>
      <c r="V8" s="181"/>
      <c r="W8" s="181"/>
      <c r="X8" s="181"/>
      <c r="Y8" s="181"/>
      <c r="Z8" s="181"/>
      <c r="AA8" s="181"/>
      <c r="AB8" s="181"/>
      <c r="AC8" s="26"/>
    </row>
    <row r="9" spans="2:36" ht="6.75" customHeight="1">
      <c r="K9" s="3"/>
      <c r="S9" s="52"/>
      <c r="T9"/>
      <c r="U9"/>
      <c r="AH9" s="23"/>
      <c r="AI9" s="23"/>
      <c r="AJ9" s="23"/>
    </row>
    <row r="10" spans="2:36" ht="16.5" customHeight="1">
      <c r="B10" s="1" t="s">
        <v>180</v>
      </c>
      <c r="L10" s="1" t="s">
        <v>179</v>
      </c>
    </row>
    <row r="11" spans="2:36" ht="22.2" customHeight="1">
      <c r="D11" s="1" t="s">
        <v>371</v>
      </c>
    </row>
    <row r="12" spans="2:36" ht="6.75" customHeight="1" thickBot="1">
      <c r="K12" s="3"/>
      <c r="S12" s="4"/>
      <c r="T12"/>
      <c r="U12"/>
      <c r="AH12" s="23"/>
      <c r="AI12" s="23"/>
      <c r="AJ12" s="23"/>
    </row>
    <row r="13" spans="2:36" ht="22.5" customHeight="1" thickBot="1">
      <c r="E13" s="3" t="s">
        <v>2</v>
      </c>
      <c r="F13" s="27" t="s">
        <v>3</v>
      </c>
      <c r="G13" s="28" t="s">
        <v>4</v>
      </c>
      <c r="H13" s="28">
        <v>2</v>
      </c>
      <c r="I13" s="28">
        <v>6</v>
      </c>
      <c r="J13" s="28"/>
      <c r="K13" s="28"/>
      <c r="L13" s="28"/>
      <c r="M13" s="28"/>
      <c r="N13" s="28"/>
      <c r="O13" s="29"/>
      <c r="P13" s="3" t="s">
        <v>108</v>
      </c>
      <c r="Q13" s="1" t="s">
        <v>182</v>
      </c>
    </row>
    <row r="14" spans="2:36" ht="22.5" customHeight="1" thickBot="1">
      <c r="E14" s="3" t="s">
        <v>181</v>
      </c>
      <c r="F14" s="27"/>
      <c r="G14" s="28"/>
      <c r="H14" s="28"/>
      <c r="I14" s="28"/>
      <c r="J14" s="28"/>
      <c r="K14" s="28"/>
      <c r="L14" s="28"/>
      <c r="M14" s="53"/>
      <c r="N14" s="56"/>
      <c r="O14" s="4"/>
      <c r="P14" s="3"/>
      <c r="Q14" s="41"/>
      <c r="R14" s="41"/>
      <c r="S14" s="41"/>
      <c r="T14" s="41"/>
      <c r="U14" s="39" t="s">
        <v>183</v>
      </c>
      <c r="V14" s="212"/>
      <c r="W14" s="212"/>
      <c r="X14" s="212"/>
      <c r="Y14" s="212"/>
      <c r="Z14" s="212"/>
      <c r="AA14" s="212"/>
      <c r="AB14" s="212"/>
    </row>
    <row r="16" spans="2:36" ht="16.5" customHeight="1">
      <c r="B16" s="1" t="s">
        <v>5</v>
      </c>
    </row>
    <row r="17" spans="2:36" ht="16.5" customHeight="1">
      <c r="D17" s="1" t="s">
        <v>123</v>
      </c>
    </row>
    <row r="18" spans="2:36" ht="6.75" customHeight="1">
      <c r="K18" s="3"/>
      <c r="S18" s="4"/>
      <c r="T18"/>
      <c r="U18"/>
      <c r="AH18" s="23"/>
      <c r="AI18" s="23"/>
      <c r="AJ18" s="23"/>
    </row>
    <row r="19" spans="2:36" ht="16.5" customHeight="1">
      <c r="B19" s="1" t="s">
        <v>6</v>
      </c>
    </row>
    <row r="20" spans="2:36" ht="16.5" customHeight="1" thickBot="1">
      <c r="P20" s="6" t="s">
        <v>8</v>
      </c>
      <c r="Q20" s="6"/>
      <c r="R20" s="7"/>
      <c r="S20" s="7"/>
      <c r="U20" s="6" t="s">
        <v>9</v>
      </c>
      <c r="V20" s="6"/>
      <c r="W20" s="7"/>
      <c r="X20" s="7"/>
      <c r="AH20" s="23"/>
      <c r="AI20" s="23"/>
      <c r="AJ20" s="23"/>
    </row>
    <row r="21" spans="2:36" ht="16.5" customHeight="1" thickBot="1">
      <c r="N21" s="3" t="s">
        <v>7</v>
      </c>
      <c r="P21" s="133"/>
      <c r="Q21" s="134"/>
      <c r="R21" s="134"/>
      <c r="S21" s="135"/>
      <c r="U21" s="133"/>
      <c r="V21" s="134"/>
      <c r="W21" s="134"/>
      <c r="X21" s="135"/>
      <c r="AH21" s="23"/>
      <c r="AI21" s="23"/>
      <c r="AJ21" s="23"/>
    </row>
    <row r="22" spans="2:36" ht="16.5" customHeight="1">
      <c r="P22" s="6" t="s">
        <v>10</v>
      </c>
      <c r="Q22" s="6"/>
      <c r="R22" s="7"/>
      <c r="S22" s="7"/>
      <c r="U22" s="6" t="s">
        <v>10</v>
      </c>
      <c r="V22" s="6"/>
      <c r="W22" s="7"/>
      <c r="X22" s="7"/>
      <c r="AH22" s="23"/>
      <c r="AI22" s="23"/>
      <c r="AJ22" s="23"/>
    </row>
    <row r="23" spans="2:36" ht="16.5" customHeight="1" thickBot="1">
      <c r="P23" s="5"/>
      <c r="Q23" s="5"/>
      <c r="U23" s="5"/>
      <c r="V23" s="5"/>
      <c r="AH23" s="23"/>
      <c r="AI23" s="23"/>
      <c r="AJ23" s="23"/>
    </row>
    <row r="24" spans="2:36" ht="16.5" customHeight="1" thickBot="1">
      <c r="N24" s="3" t="s">
        <v>12</v>
      </c>
      <c r="P24" s="133"/>
      <c r="Q24" s="134"/>
      <c r="R24" s="134"/>
      <c r="S24" s="135"/>
      <c r="U24" s="133"/>
      <c r="V24" s="134"/>
      <c r="W24" s="134"/>
      <c r="X24" s="135"/>
      <c r="AH24" s="23"/>
      <c r="AI24" s="23"/>
      <c r="AJ24" s="23"/>
    </row>
    <row r="25" spans="2:36" ht="16.5" customHeight="1">
      <c r="N25" s="3"/>
      <c r="P25" s="6" t="s">
        <v>11</v>
      </c>
      <c r="Q25" s="6"/>
      <c r="R25" s="7"/>
      <c r="S25" s="7"/>
      <c r="U25" s="6" t="s">
        <v>11</v>
      </c>
      <c r="V25" s="6"/>
      <c r="W25" s="7"/>
      <c r="X25" s="7"/>
      <c r="AH25" s="23"/>
      <c r="AI25" s="23"/>
      <c r="AJ25" s="23"/>
    </row>
    <row r="26" spans="2:36" ht="16.5" customHeight="1" thickBot="1">
      <c r="P26" s="1" t="s">
        <v>105</v>
      </c>
      <c r="R26" s="3"/>
      <c r="AH26" s="23"/>
      <c r="AI26" s="23"/>
      <c r="AJ26" s="23"/>
    </row>
    <row r="27" spans="2:36" ht="16.5" customHeight="1" thickBot="1">
      <c r="N27" s="3" t="s">
        <v>16</v>
      </c>
      <c r="P27" s="133"/>
      <c r="Q27" s="134"/>
      <c r="R27" s="135"/>
      <c r="S27" s="1" t="s">
        <v>15</v>
      </c>
      <c r="T27" s="133"/>
      <c r="U27" s="135"/>
      <c r="V27" s="1" t="s">
        <v>13</v>
      </c>
      <c r="W27" s="133"/>
      <c r="X27" s="135"/>
      <c r="Y27" s="1" t="s">
        <v>14</v>
      </c>
      <c r="AE27" s="22" t="s">
        <v>17</v>
      </c>
      <c r="AH27" s="23"/>
      <c r="AI27" s="23"/>
      <c r="AJ27" s="23"/>
    </row>
    <row r="28" spans="2:36" ht="16.5" customHeight="1" thickBot="1">
      <c r="N28" s="3"/>
      <c r="AE28" s="22" t="s">
        <v>79</v>
      </c>
      <c r="AH28" s="23"/>
      <c r="AI28" s="23"/>
      <c r="AJ28" s="23"/>
    </row>
    <row r="29" spans="2:36" ht="16.5" customHeight="1" thickBot="1">
      <c r="N29" s="3" t="s">
        <v>17</v>
      </c>
      <c r="U29" s="133"/>
      <c r="V29" s="134"/>
      <c r="W29" s="134"/>
      <c r="X29" s="135"/>
      <c r="Y29" s="3" t="s">
        <v>124</v>
      </c>
      <c r="Z29" s="1" t="s">
        <v>125</v>
      </c>
      <c r="AE29" s="22" t="s">
        <v>80</v>
      </c>
      <c r="AH29" s="23"/>
      <c r="AI29" s="23"/>
      <c r="AJ29" s="23"/>
    </row>
    <row r="30" spans="2:36" ht="16.5" customHeight="1" thickBot="1">
      <c r="N30" s="3"/>
      <c r="Z30" s="21" t="str">
        <f>HYPERLINK("https://student.office.tut.ac.jp/livingsupport/mt_files/taiyo_inyoyaku_annnai.pdf","　貸与奨学金案内（以下、案内)")</f>
        <v>　貸与奨学金案内（以下、案内)</v>
      </c>
      <c r="AA30" s="15"/>
      <c r="AB30" s="15"/>
      <c r="AC30" s="16" t="s">
        <v>127</v>
      </c>
      <c r="AD30" s="16"/>
      <c r="AE30" s="22"/>
      <c r="AH30" s="23"/>
      <c r="AI30" s="23"/>
      <c r="AJ30" s="23"/>
    </row>
    <row r="31" spans="2:36" ht="16.5" customHeight="1" thickBot="1">
      <c r="N31" s="3" t="s">
        <v>18</v>
      </c>
      <c r="U31" s="141"/>
      <c r="V31" s="142"/>
      <c r="W31" s="142"/>
      <c r="X31" s="143"/>
      <c r="AE31" s="22" t="s">
        <v>18</v>
      </c>
      <c r="AH31" s="23"/>
      <c r="AI31" s="23"/>
      <c r="AJ31" s="23"/>
    </row>
    <row r="32" spans="2:36" ht="16.5" customHeight="1" thickBot="1">
      <c r="N32" s="3"/>
      <c r="AE32" s="22" t="s">
        <v>81</v>
      </c>
      <c r="AH32" s="23"/>
      <c r="AI32" s="23"/>
      <c r="AJ32" s="23"/>
    </row>
    <row r="33" spans="4:36" ht="16.5" customHeight="1" thickBot="1">
      <c r="N33" s="3" t="s">
        <v>19</v>
      </c>
      <c r="P33" s="133"/>
      <c r="Q33" s="134"/>
      <c r="R33" s="135"/>
      <c r="S33" s="1" t="s">
        <v>15</v>
      </c>
      <c r="T33" s="133"/>
      <c r="U33" s="135"/>
      <c r="V33" s="1" t="s">
        <v>13</v>
      </c>
      <c r="W33" s="133"/>
      <c r="X33" s="135"/>
      <c r="Y33" s="1" t="s">
        <v>20</v>
      </c>
      <c r="Z33" s="1" t="str">
        <f>IF(U31=AE32,"入力不要","")</f>
        <v/>
      </c>
      <c r="AE33" s="22" t="s">
        <v>82</v>
      </c>
      <c r="AH33" s="23"/>
    </row>
    <row r="34" spans="4:36" ht="16.5" customHeight="1" thickBot="1">
      <c r="AE34" s="22" t="s">
        <v>83</v>
      </c>
      <c r="AH34" s="23"/>
    </row>
    <row r="35" spans="4:36" ht="16.5" customHeight="1" thickBot="1">
      <c r="D35" s="1" t="str">
        <f>IF(U31=AE35,"日本に永住する意志はありますか。",IF(U31=AE36,"大学等を卒業後も日本国で就労し、定着する意志はありますか。","「在留資格」の回答内容によって設問内容が表示されます。"))</f>
        <v>「在留資格」の回答内容によって設問内容が表示されます。</v>
      </c>
      <c r="K35" s="3"/>
      <c r="O35" s="3"/>
      <c r="V35" s="133"/>
      <c r="W35" s="134"/>
      <c r="X35" s="135"/>
      <c r="AE35" s="22" t="s">
        <v>84</v>
      </c>
      <c r="AF35" s="22" t="s">
        <v>0</v>
      </c>
      <c r="AH35" s="23"/>
      <c r="AI35" s="23"/>
      <c r="AJ35" s="23"/>
    </row>
    <row r="36" spans="4:36" ht="16.5" customHeight="1">
      <c r="K36" s="3"/>
      <c r="O36" s="3"/>
      <c r="AE36" s="22" t="s">
        <v>85</v>
      </c>
      <c r="AF36" s="22" t="s">
        <v>1</v>
      </c>
      <c r="AH36" s="23"/>
      <c r="AI36" s="23"/>
      <c r="AJ36" s="23"/>
    </row>
    <row r="37" spans="4:36" ht="16.5" customHeight="1" thickBot="1">
      <c r="D37" s="1" t="s">
        <v>86</v>
      </c>
      <c r="K37" s="3"/>
      <c r="O37" s="3"/>
      <c r="S37" s="4"/>
      <c r="T37" s="4"/>
      <c r="AF37" s="1" t="s">
        <v>293</v>
      </c>
      <c r="AH37" s="23"/>
      <c r="AI37" s="23"/>
      <c r="AJ37" s="23"/>
    </row>
    <row r="38" spans="4:36" ht="16.5" customHeight="1" thickBot="1">
      <c r="D38" s="1" t="s">
        <v>21</v>
      </c>
      <c r="M38" s="133"/>
      <c r="N38" s="134"/>
      <c r="O38" s="135"/>
      <c r="P38" s="1" t="s">
        <v>15</v>
      </c>
      <c r="Q38" s="133"/>
      <c r="R38" s="135"/>
      <c r="S38" s="1" t="s">
        <v>13</v>
      </c>
      <c r="T38" s="133"/>
      <c r="U38" s="135"/>
      <c r="V38" s="1" t="s">
        <v>20</v>
      </c>
      <c r="AE38" s="1" t="s">
        <v>211</v>
      </c>
      <c r="AF38" s="22" t="str">
        <f>SUBSTITUTE(F58,"授業料後払い","第一種")&amp;SUBSTITUTE(Q58,"授業料後払い","第一種")&amp;Y58</f>
        <v/>
      </c>
      <c r="AG38" s="50">
        <f>IF(ISERROR(VLOOKUP(AF38,$AE$39:$AF$51,2,0)),0,2)+COUNTIF(AF38,"*第一種*")</f>
        <v>0</v>
      </c>
      <c r="AH38" s="1" t="s">
        <v>294</v>
      </c>
      <c r="AI38" s="23"/>
      <c r="AJ38" s="23"/>
    </row>
    <row r="39" spans="4:36" ht="16.5" customHeight="1" thickBot="1">
      <c r="K39" s="3"/>
      <c r="AE39" s="1" t="s">
        <v>212</v>
      </c>
      <c r="AF39" s="1" t="s">
        <v>197</v>
      </c>
      <c r="AJ39" s="23"/>
    </row>
    <row r="40" spans="4:36" ht="16.5" customHeight="1" thickBot="1">
      <c r="D40" s="1" t="s">
        <v>22</v>
      </c>
      <c r="K40" s="3"/>
      <c r="N40" s="133"/>
      <c r="O40" s="134"/>
      <c r="P40" s="135"/>
      <c r="AE40" s="71" t="s">
        <v>214</v>
      </c>
      <c r="AF40" s="1" t="s">
        <v>198</v>
      </c>
      <c r="AH40" s="1">
        <v>1</v>
      </c>
      <c r="AI40" s="23"/>
    </row>
    <row r="41" spans="4:36" ht="6.75" customHeight="1" thickBot="1">
      <c r="K41" s="3"/>
      <c r="S41" s="4"/>
      <c r="T41"/>
      <c r="U41"/>
      <c r="AE41" s="1" t="s">
        <v>213</v>
      </c>
      <c r="AF41" s="1" t="s">
        <v>199</v>
      </c>
      <c r="AH41" s="23"/>
      <c r="AI41" s="23"/>
      <c r="AJ41" s="23"/>
    </row>
    <row r="42" spans="4:36" ht="16.5" customHeight="1" thickBot="1">
      <c r="K42" s="3"/>
      <c r="L42" s="3" t="s">
        <v>23</v>
      </c>
      <c r="N42" s="133"/>
      <c r="O42" s="134"/>
      <c r="P42" s="134"/>
      <c r="Q42" s="134"/>
      <c r="R42" s="134"/>
      <c r="S42" s="134"/>
      <c r="T42" s="134"/>
      <c r="U42" s="134"/>
      <c r="V42" s="134"/>
      <c r="W42" s="134"/>
      <c r="X42" s="135"/>
      <c r="AE42" s="71" t="s">
        <v>229</v>
      </c>
      <c r="AF42" s="1" t="s">
        <v>200</v>
      </c>
      <c r="AH42" s="1">
        <v>1</v>
      </c>
      <c r="AI42" s="23"/>
      <c r="AJ42" s="23"/>
    </row>
    <row r="43" spans="4:36" ht="16.5" customHeight="1" thickBot="1">
      <c r="K43" s="3"/>
      <c r="L43" s="3" t="s">
        <v>24</v>
      </c>
      <c r="N43" s="133"/>
      <c r="O43" s="134"/>
      <c r="P43" s="134"/>
      <c r="Q43" s="134"/>
      <c r="R43" s="134"/>
      <c r="S43" s="134"/>
      <c r="T43" s="134"/>
      <c r="U43" s="134"/>
      <c r="V43" s="134"/>
      <c r="W43" s="134"/>
      <c r="X43" s="135"/>
      <c r="AE43" s="71" t="s">
        <v>230</v>
      </c>
      <c r="AF43" s="1" t="s">
        <v>201</v>
      </c>
      <c r="AH43" s="1">
        <v>1</v>
      </c>
      <c r="AI43" s="23"/>
      <c r="AJ43" s="23"/>
    </row>
    <row r="44" spans="4:36" ht="16.5" customHeight="1" thickBot="1">
      <c r="K44" s="3"/>
      <c r="AE44" s="71" t="s">
        <v>216</v>
      </c>
      <c r="AF44" s="1" t="s">
        <v>202</v>
      </c>
      <c r="AH44" s="1">
        <v>1</v>
      </c>
      <c r="AJ44" s="23"/>
    </row>
    <row r="45" spans="4:36" ht="16.5" customHeight="1" thickBot="1">
      <c r="D45" s="1" t="s">
        <v>25</v>
      </c>
      <c r="K45" s="3"/>
      <c r="N45" s="133"/>
      <c r="O45" s="134"/>
      <c r="P45" s="135"/>
      <c r="AE45" s="71" t="s">
        <v>217</v>
      </c>
      <c r="AF45" s="1" t="s">
        <v>203</v>
      </c>
      <c r="AH45" s="1">
        <v>1</v>
      </c>
      <c r="AI45" s="23"/>
    </row>
    <row r="46" spans="4:36" ht="6.75" customHeight="1" thickBot="1">
      <c r="K46" s="3"/>
      <c r="S46" s="13"/>
      <c r="T46"/>
      <c r="U46"/>
      <c r="AE46" s="1" t="s">
        <v>218</v>
      </c>
      <c r="AF46" s="1" t="s">
        <v>204</v>
      </c>
      <c r="AI46" s="23"/>
      <c r="AJ46" s="23"/>
    </row>
    <row r="47" spans="4:36" ht="16.5" customHeight="1" thickBot="1">
      <c r="K47" s="3"/>
      <c r="L47" s="3" t="s">
        <v>26</v>
      </c>
      <c r="N47" s="133"/>
      <c r="O47" s="134"/>
      <c r="P47" s="134"/>
      <c r="Q47" s="134"/>
      <c r="R47" s="134"/>
      <c r="S47" s="134"/>
      <c r="T47" s="134"/>
      <c r="U47" s="134"/>
      <c r="V47" s="134"/>
      <c r="W47" s="134"/>
      <c r="X47" s="135"/>
      <c r="AE47" s="1" t="s">
        <v>219</v>
      </c>
      <c r="AF47" s="1" t="s">
        <v>205</v>
      </c>
      <c r="AJ47" s="23"/>
    </row>
    <row r="48" spans="4:36" ht="16.5" customHeight="1" thickBot="1">
      <c r="K48" s="3"/>
      <c r="L48" s="3" t="s">
        <v>27</v>
      </c>
      <c r="N48" s="133"/>
      <c r="O48" s="134"/>
      <c r="P48" s="134"/>
      <c r="Q48" s="134"/>
      <c r="R48" s="134"/>
      <c r="S48" s="134"/>
      <c r="T48" s="134"/>
      <c r="U48" s="134"/>
      <c r="V48" s="134"/>
      <c r="W48" s="134"/>
      <c r="X48" s="135"/>
      <c r="AE48" s="1" t="s">
        <v>231</v>
      </c>
      <c r="AF48" s="1" t="s">
        <v>206</v>
      </c>
    </row>
    <row r="49" spans="2:37" ht="16.5" customHeight="1" thickBot="1">
      <c r="K49" s="3"/>
      <c r="AE49" s="22" t="s">
        <v>232</v>
      </c>
      <c r="AF49" s="1" t="s">
        <v>207</v>
      </c>
    </row>
    <row r="50" spans="2:37" ht="16.5" customHeight="1" thickBot="1">
      <c r="D50" s="1" t="s">
        <v>28</v>
      </c>
      <c r="K50" s="3"/>
      <c r="N50" s="133"/>
      <c r="O50" s="134"/>
      <c r="P50" s="135"/>
      <c r="AE50" s="1" t="s">
        <v>223</v>
      </c>
      <c r="AF50" s="1" t="s">
        <v>208</v>
      </c>
      <c r="AG50" s="22" t="s">
        <v>221</v>
      </c>
    </row>
    <row r="51" spans="2:37" ht="6.75" customHeight="1" thickBot="1">
      <c r="K51" s="3"/>
      <c r="S51" s="13"/>
      <c r="T51"/>
      <c r="U51"/>
      <c r="AE51" s="1" t="s">
        <v>220</v>
      </c>
      <c r="AF51" s="1" t="s">
        <v>209</v>
      </c>
      <c r="AG51" s="22" t="s">
        <v>222</v>
      </c>
    </row>
    <row r="52" spans="2:37" ht="16.5" customHeight="1" thickBot="1">
      <c r="K52" s="3"/>
      <c r="L52" s="3" t="s">
        <v>29</v>
      </c>
      <c r="N52" s="133"/>
      <c r="O52" s="134"/>
      <c r="P52" s="134"/>
      <c r="Q52" s="134"/>
      <c r="R52" s="134"/>
      <c r="S52" s="134"/>
      <c r="T52" s="134"/>
      <c r="U52" s="134"/>
      <c r="V52" s="134"/>
      <c r="W52" s="134"/>
      <c r="X52" s="135"/>
      <c r="AE52" s="71" t="s">
        <v>291</v>
      </c>
      <c r="AF52" s="72"/>
      <c r="AG52" s="72"/>
      <c r="AH52" s="72"/>
      <c r="AJ52" s="23"/>
    </row>
    <row r="53" spans="2:37" ht="16.5" customHeight="1" thickBot="1">
      <c r="K53" s="3"/>
      <c r="L53" s="3" t="s">
        <v>30</v>
      </c>
      <c r="N53" s="133"/>
      <c r="O53" s="134"/>
      <c r="P53" s="134"/>
      <c r="Q53" s="134"/>
      <c r="R53" s="134"/>
      <c r="S53" s="134"/>
      <c r="T53" s="134"/>
      <c r="U53" s="134"/>
      <c r="V53" s="134"/>
      <c r="W53" s="134"/>
      <c r="X53" s="135"/>
      <c r="AE53" s="71" t="s">
        <v>292</v>
      </c>
      <c r="AF53" s="72"/>
      <c r="AG53" s="72"/>
      <c r="AH53" s="72"/>
      <c r="AJ53" s="23"/>
    </row>
    <row r="54" spans="2:37" ht="16.5" customHeight="1">
      <c r="AF54" s="22" t="s">
        <v>226</v>
      </c>
      <c r="AG54" s="22" t="s">
        <v>227</v>
      </c>
    </row>
    <row r="55" spans="2:37" ht="16.5" customHeight="1" thickBot="1">
      <c r="B55" s="1" t="s">
        <v>31</v>
      </c>
      <c r="P55" s="7" t="s">
        <v>270</v>
      </c>
      <c r="Q55" s="7"/>
      <c r="R55" s="7"/>
      <c r="S55" s="7"/>
      <c r="T55" s="7"/>
      <c r="U55" s="7"/>
      <c r="V55" s="7"/>
      <c r="W55" s="7"/>
      <c r="Y55" s="4" t="s">
        <v>271</v>
      </c>
      <c r="AE55" s="22" t="s">
        <v>189</v>
      </c>
      <c r="AF55" s="60" t="s">
        <v>162</v>
      </c>
      <c r="AG55" s="60" t="s">
        <v>190</v>
      </c>
      <c r="AH55" s="68" t="s">
        <v>273</v>
      </c>
      <c r="AI55" s="1" t="s">
        <v>253</v>
      </c>
    </row>
    <row r="56" spans="2:37" ht="16.5" customHeight="1" thickBot="1">
      <c r="B56" s="1" t="s">
        <v>272</v>
      </c>
      <c r="P56" s="173"/>
      <c r="Q56" s="174"/>
      <c r="R56" s="173"/>
      <c r="S56" s="174"/>
      <c r="T56" s="173"/>
      <c r="U56" s="175"/>
      <c r="V56" s="175"/>
      <c r="W56" s="174"/>
      <c r="Y56" s="49" t="str">
        <f>IFERROR(VLOOKUP(LEFTB(P56),$AH$55:$AI$57,2,0),"-")</f>
        <v>-</v>
      </c>
      <c r="AE56" s="50" t="str">
        <f>IF(Y56="-","新規","貸与_"&amp;Y56&amp;"_1")</f>
        <v>新規</v>
      </c>
      <c r="AF56" s="61" t="s">
        <v>158</v>
      </c>
      <c r="AG56" s="61" t="s">
        <v>225</v>
      </c>
      <c r="AH56" s="68" t="s">
        <v>274</v>
      </c>
      <c r="AI56" s="1" t="s">
        <v>254</v>
      </c>
    </row>
    <row r="57" spans="2:37" ht="6.75" customHeight="1" thickBot="1">
      <c r="K57" s="3"/>
      <c r="S57"/>
      <c r="T57"/>
      <c r="X57" s="3"/>
      <c r="AE57" s="1" t="s">
        <v>192</v>
      </c>
      <c r="AF57" s="61" t="s">
        <v>163</v>
      </c>
      <c r="AG57" s="61" t="s">
        <v>193</v>
      </c>
      <c r="AH57" s="69" t="s">
        <v>275</v>
      </c>
      <c r="AI57" s="1" t="s">
        <v>164</v>
      </c>
    </row>
    <row r="58" spans="2:37" ht="16.5" customHeight="1" thickBot="1">
      <c r="B58" s="1" t="s">
        <v>189</v>
      </c>
      <c r="F58" s="141"/>
      <c r="G58" s="142"/>
      <c r="H58" s="142"/>
      <c r="I58" s="142"/>
      <c r="J58" s="142"/>
      <c r="K58" s="142"/>
      <c r="L58" s="143"/>
      <c r="N58" s="1" t="s">
        <v>159</v>
      </c>
      <c r="Q58" s="141"/>
      <c r="R58" s="142"/>
      <c r="S58" s="142"/>
      <c r="T58" s="143"/>
      <c r="V58" s="1" t="s">
        <v>160</v>
      </c>
      <c r="Y58" s="57"/>
      <c r="AA58" s="164" t="s">
        <v>295</v>
      </c>
      <c r="AB58" s="165"/>
      <c r="AC58" s="165"/>
      <c r="AD58" s="166"/>
      <c r="AE58" s="22"/>
      <c r="AF58" s="61" t="s">
        <v>165</v>
      </c>
      <c r="AG58" s="62" t="s">
        <v>194</v>
      </c>
      <c r="AH58" s="23"/>
      <c r="AK58" s="1"/>
    </row>
    <row r="59" spans="2:37" ht="16.5" customHeight="1" thickBot="1">
      <c r="C59" s="1" t="s">
        <v>167</v>
      </c>
      <c r="F59"/>
      <c r="G59"/>
      <c r="H59"/>
      <c r="I59"/>
      <c r="J59"/>
      <c r="K59"/>
      <c r="L59"/>
      <c r="N59" s="4"/>
      <c r="Q59" s="58"/>
      <c r="R59" s="58"/>
      <c r="S59" s="58"/>
      <c r="T59" s="58"/>
      <c r="AA59" s="167"/>
      <c r="AB59" s="168"/>
      <c r="AC59" s="168"/>
      <c r="AD59" s="169"/>
      <c r="AE59" s="22"/>
      <c r="AF59" s="61" t="s">
        <v>215</v>
      </c>
      <c r="AG59" s="60" t="s">
        <v>228</v>
      </c>
      <c r="AK59" s="1"/>
    </row>
    <row r="60" spans="2:37" ht="16.5" customHeight="1" thickBot="1">
      <c r="B60" s="110" t="s">
        <v>210</v>
      </c>
      <c r="C60" s="213" t="str">
        <f>IFERROR(VLOOKUP(AF38,$AE$39:$AF$51,2,0),"")</f>
        <v/>
      </c>
      <c r="D60" s="214"/>
      <c r="E60" s="214"/>
      <c r="F60" s="214"/>
      <c r="G60" s="214"/>
      <c r="H60" s="214"/>
      <c r="I60" s="214"/>
      <c r="J60" s="214"/>
      <c r="K60" s="214"/>
      <c r="L60" s="214"/>
      <c r="M60" s="214"/>
      <c r="N60" s="214"/>
      <c r="O60" s="214"/>
      <c r="P60" s="214"/>
      <c r="Q60" s="214"/>
      <c r="R60" s="214"/>
      <c r="S60" s="214"/>
      <c r="T60" s="214"/>
      <c r="U60" s="214"/>
      <c r="V60" s="214"/>
      <c r="W60" s="214"/>
      <c r="X60" s="214"/>
      <c r="Y60" s="214"/>
      <c r="Z60" s="215"/>
      <c r="AA60" s="167"/>
      <c r="AB60" s="168"/>
      <c r="AC60" s="168"/>
      <c r="AD60" s="169"/>
      <c r="AE60" s="22"/>
      <c r="AF60" s="61" t="s">
        <v>157</v>
      </c>
      <c r="AG60" s="62" t="s">
        <v>191</v>
      </c>
      <c r="AI60" s="1"/>
      <c r="AK60" s="1"/>
    </row>
    <row r="61" spans="2:37" ht="16.5" customHeight="1" thickBot="1">
      <c r="B61"/>
      <c r="E61" s="1" t="str">
        <f>IFERROR(VLOOKUP(AF38,$AE$39:$AG$51,3,0),"")</f>
        <v/>
      </c>
      <c r="AA61" s="167"/>
      <c r="AB61" s="168"/>
      <c r="AC61" s="168"/>
      <c r="AD61" s="169"/>
      <c r="AE61" s="22"/>
      <c r="AF61" s="62" t="s">
        <v>161</v>
      </c>
      <c r="AG61" s="23"/>
      <c r="AI61" s="1"/>
      <c r="AK61" s="1"/>
    </row>
    <row r="62" spans="2:37" ht="16.5" customHeight="1" thickBot="1">
      <c r="E62" s="110" t="s">
        <v>224</v>
      </c>
      <c r="F62" s="1" t="str">
        <f>IF(COUNTIF(F58,"*授業料後払い*")=1,"授業料後払い制度","第一種奨学金")</f>
        <v>第一種奨学金</v>
      </c>
      <c r="X62"/>
      <c r="Y62"/>
      <c r="Z62"/>
      <c r="AA62" s="170"/>
      <c r="AB62" s="171"/>
      <c r="AC62" s="171"/>
      <c r="AD62" s="172"/>
      <c r="AE62" s="45" t="s">
        <v>159</v>
      </c>
      <c r="AF62" s="73" t="str">
        <f>IF(COUNTIF(F58,"*第一種*")=1,"第一種","授業料後払い")</f>
        <v>授業料後払い</v>
      </c>
      <c r="AG62" s="45"/>
      <c r="AI62" s="1"/>
      <c r="AK62" s="1"/>
    </row>
    <row r="63" spans="2:37" ht="16.5" customHeight="1">
      <c r="E63" s="22" t="str">
        <f>IF(Y56="授業料後払い","授業料後払い制度からは、併用への変更のみ申請可能です。（第二種への変更はできません。）","")</f>
        <v/>
      </c>
      <c r="S63"/>
      <c r="Y63" s="63"/>
      <c r="AE63" s="74" t="str">
        <f>IF(COUNTIF(F58,"併用*")=1,"併用"&amp;SUBSTITUTE(Y56,"-","新規"),IF(AND(COUNTIF(F58,"*のみ")=0,F58&lt;&gt;""),"第二種",""))</f>
        <v/>
      </c>
      <c r="AF63" s="75" t="str">
        <f>"第二種"&amp;IF(Y56&lt;&gt;"-","への変更","")</f>
        <v>第二種</v>
      </c>
      <c r="AG63" s="45" t="str">
        <f>IF(COUNTIF(F58,"*授業料後払い*")=1,"授業料後払い","第一種")&amp;"への変更"</f>
        <v>第一種への変更</v>
      </c>
      <c r="AI63" s="1"/>
      <c r="AK63" s="1"/>
    </row>
    <row r="64" spans="2:37" ht="33" customHeight="1">
      <c r="D64" s="181" t="s">
        <v>136</v>
      </c>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26"/>
      <c r="AE64" s="76" t="s">
        <v>187</v>
      </c>
      <c r="AF64" s="77" t="s">
        <v>61</v>
      </c>
      <c r="AG64" s="45" t="s">
        <v>61</v>
      </c>
      <c r="AI64" s="1"/>
      <c r="AJ64" s="1"/>
      <c r="AK64" s="1"/>
    </row>
    <row r="65" spans="2:40" ht="45" customHeight="1">
      <c r="D65" s="181" t="s">
        <v>114</v>
      </c>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26"/>
      <c r="AF65" s="1"/>
      <c r="AG65" s="1"/>
      <c r="AI65" s="1"/>
      <c r="AJ65" s="1"/>
      <c r="AK65" s="1"/>
    </row>
    <row r="66" spans="2:40" ht="33" customHeight="1">
      <c r="D66" s="181" t="s">
        <v>88</v>
      </c>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26"/>
      <c r="AF66" s="1"/>
      <c r="AG66" s="1"/>
      <c r="AI66" s="1"/>
      <c r="AJ66" s="1"/>
      <c r="AK66" s="1"/>
    </row>
    <row r="67" spans="2:40" ht="16.5" customHeight="1">
      <c r="B67" s="8"/>
      <c r="C67" s="8"/>
      <c r="D67" s="8"/>
      <c r="E67" s="8"/>
      <c r="F67" s="8"/>
      <c r="G67" s="8"/>
      <c r="H67" s="8"/>
      <c r="I67" s="8"/>
      <c r="J67" s="8"/>
      <c r="K67" s="8"/>
      <c r="L67" s="8"/>
      <c r="M67" s="8"/>
      <c r="N67" s="8"/>
      <c r="O67" s="8"/>
      <c r="P67" s="8"/>
      <c r="Q67" s="8"/>
      <c r="R67" s="8"/>
      <c r="S67" s="8"/>
      <c r="T67" s="8"/>
      <c r="U67" s="8"/>
      <c r="V67" s="8"/>
      <c r="W67" s="8"/>
      <c r="X67" s="8"/>
      <c r="Y67" s="4"/>
      <c r="AF67" s="1"/>
      <c r="AG67" s="1"/>
      <c r="AH67" s="1"/>
    </row>
    <row r="68" spans="2:40" ht="16.5" customHeight="1" thickBot="1">
      <c r="B68" s="1" t="s">
        <v>234</v>
      </c>
      <c r="AF68" s="1"/>
      <c r="AG68" s="1"/>
      <c r="AH68" s="1"/>
    </row>
    <row r="69" spans="2:40" ht="16.5" customHeight="1" thickBot="1">
      <c r="D69" s="1" t="s">
        <v>235</v>
      </c>
      <c r="O69" s="144" t="s">
        <v>32</v>
      </c>
      <c r="P69" s="145"/>
      <c r="Q69" s="145"/>
      <c r="R69" s="145"/>
      <c r="S69" s="145"/>
      <c r="T69" s="146"/>
      <c r="U69" s="1" t="s">
        <v>33</v>
      </c>
    </row>
    <row r="70" spans="2:40" ht="16.5" customHeight="1" thickBot="1">
      <c r="D70" s="1" t="s">
        <v>236</v>
      </c>
      <c r="O70" s="133"/>
      <c r="P70" s="134"/>
      <c r="Q70" s="134"/>
      <c r="R70" s="134"/>
      <c r="S70" s="134"/>
      <c r="T70" s="135"/>
      <c r="U70" s="1" t="s">
        <v>242</v>
      </c>
    </row>
    <row r="71" spans="2:40" ht="16.5" customHeight="1" thickBot="1">
      <c r="D71" s="1" t="s">
        <v>299</v>
      </c>
      <c r="O71" s="133"/>
      <c r="P71" s="134"/>
      <c r="Q71" s="134"/>
      <c r="R71" s="134"/>
      <c r="S71" s="134"/>
      <c r="T71" s="135"/>
      <c r="AE71" s="50" t="str">
        <f>IF(COUNTIF(F58,"*授業料後払い*")=1,"授業料後払い","その他")&amp;"_課程"</f>
        <v>その他_課程</v>
      </c>
      <c r="AF71" s="22" t="s">
        <v>373</v>
      </c>
      <c r="AG71"/>
      <c r="AH71"/>
    </row>
    <row r="72" spans="2:40" ht="16.5" customHeight="1" thickBot="1">
      <c r="D72" s="1" t="s">
        <v>237</v>
      </c>
      <c r="O72" s="176" t="s">
        <v>89</v>
      </c>
      <c r="P72" s="177"/>
      <c r="Q72" s="177"/>
      <c r="R72" s="177"/>
      <c r="S72" s="177"/>
      <c r="T72" s="178"/>
      <c r="V72" s="120" t="s">
        <v>243</v>
      </c>
      <c r="W72" s="121"/>
      <c r="X72" s="121"/>
      <c r="Y72" s="121"/>
      <c r="Z72" s="121"/>
      <c r="AA72" s="121"/>
      <c r="AB72" s="121"/>
      <c r="AC72" s="121"/>
      <c r="AD72" s="122"/>
      <c r="AE72"/>
      <c r="AF72" s="22" t="s">
        <v>374</v>
      </c>
      <c r="AG72"/>
      <c r="AH72"/>
    </row>
    <row r="73" spans="2:40" ht="16.5" customHeight="1" thickBot="1">
      <c r="D73" s="1" t="s">
        <v>238</v>
      </c>
      <c r="O73" s="206"/>
      <c r="P73" s="207"/>
      <c r="V73" s="123"/>
      <c r="W73" s="124"/>
      <c r="X73" s="124"/>
      <c r="Y73" s="124"/>
      <c r="Z73" s="124"/>
      <c r="AA73" s="124"/>
      <c r="AB73" s="124"/>
      <c r="AC73" s="124"/>
      <c r="AD73" s="125"/>
      <c r="AE73"/>
      <c r="AF73"/>
      <c r="AG73"/>
      <c r="AH73"/>
      <c r="AI73" s="1"/>
      <c r="AJ73" s="1"/>
    </row>
    <row r="74" spans="2:40" ht="16.5" customHeight="1" thickBot="1">
      <c r="D74" s="1" t="s">
        <v>34</v>
      </c>
      <c r="O74" s="208"/>
      <c r="P74" s="209"/>
      <c r="Q74" s="1" t="s">
        <v>34</v>
      </c>
      <c r="V74" s="123"/>
      <c r="W74" s="124"/>
      <c r="X74" s="124"/>
      <c r="Y74" s="124"/>
      <c r="Z74" s="124"/>
      <c r="AA74" s="124"/>
      <c r="AB74" s="124"/>
      <c r="AC74" s="124"/>
      <c r="AD74" s="125"/>
      <c r="AE74"/>
      <c r="AF74"/>
      <c r="AG74"/>
      <c r="AH74"/>
      <c r="AI74" s="1"/>
      <c r="AJ74" s="1"/>
    </row>
    <row r="75" spans="2:40" ht="16.5" customHeight="1" thickBot="1">
      <c r="D75" s="1" t="s">
        <v>233</v>
      </c>
      <c r="O75" s="176" t="s">
        <v>35</v>
      </c>
      <c r="P75" s="177"/>
      <c r="Q75" s="177"/>
      <c r="R75" s="177"/>
      <c r="S75" s="177"/>
      <c r="T75" s="178"/>
      <c r="V75" s="126"/>
      <c r="W75" s="127"/>
      <c r="X75" s="127"/>
      <c r="Y75" s="127"/>
      <c r="Z75" s="127"/>
      <c r="AA75" s="127"/>
      <c r="AB75" s="127"/>
      <c r="AC75" s="127"/>
      <c r="AD75" s="128"/>
      <c r="AE75"/>
      <c r="AF75"/>
      <c r="AG75"/>
      <c r="AH75"/>
      <c r="AI75" s="1"/>
      <c r="AJ75" s="8"/>
      <c r="AK75"/>
      <c r="AL75"/>
      <c r="AM75"/>
      <c r="AN75"/>
    </row>
    <row r="76" spans="2:40" ht="16.5" customHeight="1" thickBot="1">
      <c r="D76" s="1" t="s">
        <v>239</v>
      </c>
      <c r="O76" s="133"/>
      <c r="P76" s="134"/>
      <c r="Q76" s="135"/>
      <c r="R76" s="1" t="s">
        <v>15</v>
      </c>
      <c r="S76" s="133"/>
      <c r="T76" s="135"/>
      <c r="U76" s="1" t="s">
        <v>13</v>
      </c>
      <c r="AE76"/>
      <c r="AF76"/>
      <c r="AG76"/>
      <c r="AH76"/>
      <c r="AI76" s="1"/>
      <c r="AJ76" s="8"/>
      <c r="AK76"/>
      <c r="AL76"/>
      <c r="AM76"/>
      <c r="AN76"/>
    </row>
    <row r="77" spans="2:40" ht="16.5" customHeight="1" thickBot="1">
      <c r="D77" s="1" t="s">
        <v>240</v>
      </c>
      <c r="O77" s="133"/>
      <c r="P77" s="134"/>
      <c r="Q77" s="135"/>
      <c r="R77" s="1" t="s">
        <v>15</v>
      </c>
      <c r="S77" s="133"/>
      <c r="T77" s="135"/>
      <c r="U77" s="1" t="s">
        <v>36</v>
      </c>
      <c r="AF77" s="1"/>
      <c r="AG77" s="1"/>
      <c r="AH77" s="1"/>
      <c r="AI77" s="1"/>
      <c r="AJ77" s="8"/>
      <c r="AK77"/>
      <c r="AL77"/>
      <c r="AM77"/>
      <c r="AN77"/>
    </row>
    <row r="78" spans="2:40" ht="16.5" customHeight="1" thickBot="1">
      <c r="D78" s="1" t="s">
        <v>241</v>
      </c>
      <c r="P78" s="133"/>
      <c r="Q78" s="135"/>
      <c r="R78" s="1" t="s">
        <v>15</v>
      </c>
      <c r="S78" s="133"/>
      <c r="T78" s="135"/>
      <c r="U78" s="1" t="s">
        <v>37</v>
      </c>
      <c r="W78" s="63" t="s">
        <v>244</v>
      </c>
      <c r="X78" s="120" t="s">
        <v>90</v>
      </c>
      <c r="Y78" s="121"/>
      <c r="Z78" s="121"/>
      <c r="AA78" s="121"/>
      <c r="AB78" s="121"/>
      <c r="AC78" s="121"/>
      <c r="AD78" s="122"/>
      <c r="AE78" s="8"/>
      <c r="AF78" s="1"/>
      <c r="AG78" s="1"/>
      <c r="AH78" s="1"/>
      <c r="AI78" s="1"/>
      <c r="AJ78" s="8"/>
      <c r="AK78"/>
      <c r="AL78"/>
      <c r="AM78"/>
      <c r="AN78"/>
    </row>
    <row r="79" spans="2:40" ht="16.5" customHeight="1">
      <c r="X79" s="126"/>
      <c r="Y79" s="127"/>
      <c r="Z79" s="127"/>
      <c r="AA79" s="127"/>
      <c r="AB79" s="127"/>
      <c r="AC79" s="127"/>
      <c r="AD79" s="128"/>
      <c r="AE79" s="8"/>
      <c r="AK79"/>
      <c r="AL79"/>
      <c r="AM79"/>
      <c r="AN79"/>
    </row>
    <row r="80" spans="2:40" ht="16.5" customHeight="1" thickBot="1">
      <c r="B80" s="1" t="s">
        <v>38</v>
      </c>
      <c r="M80" s="22"/>
      <c r="AE80" s="22" t="s">
        <v>91</v>
      </c>
      <c r="AI80" s="1"/>
      <c r="AJ80" s="1"/>
    </row>
    <row r="81" spans="4:42" ht="16.5" customHeight="1" thickBot="1">
      <c r="D81" s="1" t="str">
        <f>IF(COUNTIF(F58,"*第一種*")=1,AE80,IF(COUNTIF(F58,"*授業料後払い*"),AE81,"希望する貸与月額"))</f>
        <v>希望する貸与月額</v>
      </c>
      <c r="M81" s="133"/>
      <c r="N81" s="134"/>
      <c r="O81" s="134"/>
      <c r="P81" s="135"/>
      <c r="Q81" s="1" t="s">
        <v>245</v>
      </c>
      <c r="Z81" s="3"/>
      <c r="AA81" s="3"/>
      <c r="AB81" s="3"/>
      <c r="AC81" s="3"/>
      <c r="AD81" s="3"/>
      <c r="AE81" s="22" t="s">
        <v>92</v>
      </c>
      <c r="AI81" s="1"/>
      <c r="AJ81" s="1"/>
    </row>
    <row r="82" spans="4:42" ht="16.5" customHeight="1" thickBot="1">
      <c r="D82" s="1" t="s">
        <v>39</v>
      </c>
      <c r="M82" s="133"/>
      <c r="N82" s="134"/>
      <c r="O82" s="134"/>
      <c r="P82" s="135"/>
      <c r="Q82" s="1" t="str">
        <f>IF(COUNTIF(F58,"*授業料後払い*")=1,AE88,AE87)</f>
        <v>←それぞれの返還方式について理解したうえで選択してください。</v>
      </c>
      <c r="AC82" s="15" t="str">
        <f>HYPERLINK("https://student.office.tut.ac.jp/livingsupport/mt_files/taiyo_inyoyaku_annnai.pdf","案内")</f>
        <v>案内</v>
      </c>
      <c r="AD82" s="16" t="s">
        <v>128</v>
      </c>
      <c r="AE82" s="50" t="str">
        <f>IF(COUNTIF(F58,"*第一種*")=1,"第一種",IF(COUNTIF(F58,"*授業料後払い*")=1,"授業料後払い",""))&amp;"_"&amp;O71</f>
        <v>_</v>
      </c>
      <c r="AF82" s="22" t="s">
        <v>93</v>
      </c>
      <c r="AG82" s="22" t="s">
        <v>94</v>
      </c>
      <c r="AH82" s="22" t="s">
        <v>97</v>
      </c>
    </row>
    <row r="83" spans="4:42" ht="16.5" customHeight="1" thickBot="1">
      <c r="D83" s="1" t="s">
        <v>41</v>
      </c>
      <c r="M83" s="14"/>
      <c r="N83" s="133"/>
      <c r="O83" s="134"/>
      <c r="P83" s="135"/>
      <c r="Q83" s="1" t="s">
        <v>244</v>
      </c>
      <c r="R83" s="120" t="s">
        <v>102</v>
      </c>
      <c r="S83" s="121"/>
      <c r="T83" s="121"/>
      <c r="U83" s="121"/>
      <c r="V83" s="121"/>
      <c r="W83" s="121"/>
      <c r="X83" s="121"/>
      <c r="Y83" s="121"/>
      <c r="Z83" s="121"/>
      <c r="AA83" s="121"/>
      <c r="AB83" s="121"/>
      <c r="AC83" s="121"/>
      <c r="AD83" s="122"/>
      <c r="AE83" s="22"/>
      <c r="AF83" s="22" t="s">
        <v>95</v>
      </c>
      <c r="AG83" s="22" t="s">
        <v>96</v>
      </c>
      <c r="AH83" s="22" t="s">
        <v>98</v>
      </c>
    </row>
    <row r="84" spans="4:42" ht="16.5" customHeight="1">
      <c r="M84"/>
      <c r="N84" s="9"/>
      <c r="O84" s="9"/>
      <c r="P84"/>
      <c r="R84" s="126"/>
      <c r="S84" s="127"/>
      <c r="T84" s="127"/>
      <c r="U84" s="127"/>
      <c r="V84" s="127"/>
      <c r="W84" s="127"/>
      <c r="X84" s="127"/>
      <c r="Y84" s="127"/>
      <c r="Z84" s="127"/>
      <c r="AA84" s="127"/>
      <c r="AB84" s="127"/>
      <c r="AC84" s="127"/>
      <c r="AD84" s="128"/>
      <c r="AF84" s="1"/>
      <c r="AG84" s="1"/>
      <c r="AH84" s="22" t="s">
        <v>99</v>
      </c>
    </row>
    <row r="85" spans="4:42" ht="6.75" customHeight="1" thickBot="1">
      <c r="K85" s="3"/>
      <c r="T85"/>
      <c r="U85"/>
      <c r="AE85" s="118" t="str">
        <f>IF(COUNTIF(F58,"*第一種*")=1,"第一種",IF(COUNTIF(F58,"*授業料後払い*")=1,"授業料後払い",""))&amp;"_返還"</f>
        <v>_返還</v>
      </c>
      <c r="AF85" s="22" t="s">
        <v>40</v>
      </c>
      <c r="AG85" s="22" t="s">
        <v>40</v>
      </c>
    </row>
    <row r="86" spans="4:42" ht="16.5" customHeight="1" thickBot="1">
      <c r="D86" s="1" t="s">
        <v>42</v>
      </c>
      <c r="M86" s="173"/>
      <c r="N86" s="174"/>
      <c r="O86" s="173"/>
      <c r="P86" s="174"/>
      <c r="Q86" s="173"/>
      <c r="R86" s="175"/>
      <c r="S86" s="175"/>
      <c r="T86" s="174"/>
      <c r="V86" s="1" t="s">
        <v>43</v>
      </c>
      <c r="AE86" s="22"/>
      <c r="AF86" s="22" t="s">
        <v>100</v>
      </c>
    </row>
    <row r="87" spans="4:42" ht="6.75" customHeight="1" thickBot="1">
      <c r="K87" s="3"/>
      <c r="T87"/>
      <c r="U87"/>
      <c r="AE87" s="22" t="s">
        <v>246</v>
      </c>
    </row>
    <row r="88" spans="4:42" ht="16.5" customHeight="1" thickBot="1">
      <c r="D88" s="1" t="s">
        <v>248</v>
      </c>
      <c r="M88" s="10"/>
      <c r="N88" s="10"/>
      <c r="O88" s="111"/>
      <c r="P88" s="111"/>
      <c r="Q88" s="10"/>
      <c r="R88" s="10"/>
      <c r="S88" s="10"/>
      <c r="T88" s="10"/>
      <c r="U88" s="133"/>
      <c r="V88" s="134"/>
      <c r="W88" s="135"/>
      <c r="AE88" s="22" t="s">
        <v>247</v>
      </c>
      <c r="AF88" s="1"/>
      <c r="AG88" s="1"/>
    </row>
    <row r="89" spans="4:42" ht="6.75" customHeight="1" thickBot="1">
      <c r="K89" s="3"/>
      <c r="T89"/>
      <c r="U89"/>
    </row>
    <row r="90" spans="4:42" ht="16.5" customHeight="1" thickBot="1">
      <c r="D90" s="1" t="s">
        <v>249</v>
      </c>
      <c r="M90" s="10"/>
      <c r="N90" s="10"/>
      <c r="O90" s="111"/>
      <c r="P90" s="111"/>
      <c r="Q90" s="10"/>
      <c r="R90" s="10"/>
      <c r="S90" s="10"/>
      <c r="T90" s="138"/>
      <c r="U90" s="139"/>
      <c r="V90" s="139"/>
      <c r="W90" s="140"/>
      <c r="X90" s="210" t="s">
        <v>296</v>
      </c>
      <c r="Y90" s="211"/>
      <c r="Z90" s="103"/>
      <c r="AE90" s="22"/>
      <c r="AF90" s="1"/>
      <c r="AG90" s="1"/>
    </row>
    <row r="91" spans="4:42" ht="16.5" customHeight="1" thickBot="1">
      <c r="AE91" s="22"/>
      <c r="AF91" s="1"/>
      <c r="AG91" s="1"/>
      <c r="AH91" s="1"/>
    </row>
    <row r="92" spans="4:42" ht="16.5" customHeight="1" thickBot="1">
      <c r="D92" s="1" t="s">
        <v>44</v>
      </c>
      <c r="M92" s="133"/>
      <c r="N92" s="134"/>
      <c r="O92" s="134"/>
      <c r="P92" s="135"/>
      <c r="U92" s="120" t="str">
        <f>IF(COUNTIF(F58,"*併用*")&gt;0,AE93,AE92)</f>
        <v>学資として必要な金額を選択してください。むやみに借りすぎないよう注意してください。</v>
      </c>
      <c r="V92" s="121"/>
      <c r="W92" s="121"/>
      <c r="X92" s="121"/>
      <c r="Y92" s="121"/>
      <c r="Z92" s="121"/>
      <c r="AA92" s="121"/>
      <c r="AB92" s="121"/>
      <c r="AC92" s="121"/>
      <c r="AD92" s="122"/>
      <c r="AE92" s="22" t="s">
        <v>101</v>
      </c>
    </row>
    <row r="93" spans="4:42" ht="16.5" customHeight="1" thickBot="1">
      <c r="D93" s="1" t="s">
        <v>45</v>
      </c>
      <c r="M93" s="133"/>
      <c r="N93" s="134"/>
      <c r="O93" s="135"/>
      <c r="P93" s="1" t="s">
        <v>15</v>
      </c>
      <c r="Q93" s="133"/>
      <c r="R93" s="135"/>
      <c r="S93" s="1" t="s">
        <v>13</v>
      </c>
      <c r="U93" s="126"/>
      <c r="V93" s="127"/>
      <c r="W93" s="127"/>
      <c r="X93" s="127"/>
      <c r="Y93" s="127"/>
      <c r="Z93" s="127"/>
      <c r="AA93" s="127"/>
      <c r="AB93" s="127"/>
      <c r="AC93" s="127"/>
      <c r="AD93" s="128"/>
      <c r="AE93" s="22" t="s">
        <v>103</v>
      </c>
    </row>
    <row r="94" spans="4:42" ht="6.75" customHeight="1" thickBot="1">
      <c r="K94" s="3"/>
      <c r="X94"/>
      <c r="Y94"/>
    </row>
    <row r="95" spans="4:42" ht="16.5" customHeight="1" thickBot="1">
      <c r="D95" s="1" t="s">
        <v>46</v>
      </c>
      <c r="M95" s="133"/>
      <c r="N95" s="134"/>
      <c r="O95" s="134"/>
      <c r="P95" s="135"/>
      <c r="Q95" s="4"/>
      <c r="R95" s="3" t="s">
        <v>87</v>
      </c>
      <c r="S95" s="120" t="str">
        <f>IF(M95="はい",AE96,AE95)</f>
        <v>この貸与を受けるためには、進学前に日本政策金融公庫の「国の教育ローン」の申込を行う必要がある場合があります。</v>
      </c>
      <c r="T95" s="121"/>
      <c r="U95" s="121"/>
      <c r="V95" s="121"/>
      <c r="W95" s="121"/>
      <c r="X95" s="121"/>
      <c r="Y95" s="121"/>
      <c r="Z95" s="121"/>
      <c r="AA95" s="121"/>
      <c r="AB95" s="122"/>
      <c r="AC95" s="136"/>
      <c r="AD95" s="17" t="str">
        <f>HYPERLINK("https://student.office.tut.ac.jp/livingsupport/mt_files/taiyo_inyoyaku_annnai.pdf","案内")</f>
        <v>案内</v>
      </c>
      <c r="AE95" s="22" t="s">
        <v>151</v>
      </c>
      <c r="AI95" s="24"/>
      <c r="AJ95" s="24"/>
      <c r="AK95" s="24"/>
      <c r="AL95" s="24"/>
      <c r="AM95" s="8"/>
      <c r="AN95" s="8"/>
      <c r="AO95" s="8"/>
      <c r="AP95" s="8"/>
    </row>
    <row r="96" spans="4:42" ht="16.5" customHeight="1" thickBot="1">
      <c r="D96" s="1" t="s">
        <v>47</v>
      </c>
      <c r="M96" s="133"/>
      <c r="N96" s="134"/>
      <c r="O96" s="135"/>
      <c r="Q96" s="4"/>
      <c r="S96" s="126"/>
      <c r="T96" s="127"/>
      <c r="U96" s="127"/>
      <c r="V96" s="127"/>
      <c r="W96" s="127"/>
      <c r="X96" s="127"/>
      <c r="Y96" s="127"/>
      <c r="Z96" s="127"/>
      <c r="AA96" s="127"/>
      <c r="AB96" s="128"/>
      <c r="AC96" s="137"/>
      <c r="AD96" s="18" t="s">
        <v>129</v>
      </c>
      <c r="AE96" s="45" t="s">
        <v>152</v>
      </c>
      <c r="AI96" s="24"/>
      <c r="AJ96" s="24"/>
      <c r="AK96" s="24"/>
      <c r="AL96" s="24"/>
      <c r="AM96" s="8"/>
      <c r="AN96" s="8"/>
      <c r="AO96" s="8"/>
      <c r="AP96" s="8"/>
    </row>
    <row r="97" spans="2:37" ht="16.5" customHeight="1" thickBot="1">
      <c r="D97" s="1" t="s">
        <v>48</v>
      </c>
      <c r="M97" s="141"/>
      <c r="N97" s="142"/>
      <c r="O97" s="142"/>
      <c r="P97" s="143"/>
      <c r="R97" s="1" t="s">
        <v>104</v>
      </c>
      <c r="AC97" s="15" t="str">
        <f>HYPERLINK("https://student.office.tut.ac.jp/livingsupport/mt_files/taiyo_inyoyaku_annnai.pdf","案内")</f>
        <v>案内</v>
      </c>
      <c r="AD97" s="16" t="s">
        <v>130</v>
      </c>
    </row>
    <row r="98" spans="2:37" ht="6.6" customHeight="1">
      <c r="L98" s="10"/>
      <c r="M98" s="10"/>
      <c r="N98" s="10"/>
      <c r="O98" s="10"/>
    </row>
    <row r="99" spans="2:37" ht="33.6" customHeight="1">
      <c r="D99" s="147" t="str">
        <f>"奨学金はあなたが返還しなければならないため、借りすぎないように注意が必要です。貸与希望額は学資として必要となる適切な金額ですか。"&amp;IF(AND(M92&lt;&gt;"",M81&lt;&gt;""),"（併用貸与は貸与総額が高額となる恐れがあります。）","")</f>
        <v>奨学金はあなたが返還しなければならないため、借りすぎないように注意が必要です。貸与希望額は学資として必要となる適切な金額ですか。</v>
      </c>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9"/>
      <c r="AC99" s="26"/>
      <c r="AD99" s="19" t="str">
        <f>IF(AND(M92&lt;&gt;"",M81&lt;&gt;""),IF(M92="15万円","最高月額_併用","併用"),"")</f>
        <v/>
      </c>
    </row>
    <row r="101" spans="2:37" ht="16.5" customHeight="1">
      <c r="B101" s="1" t="s">
        <v>49</v>
      </c>
    </row>
    <row r="102" spans="2:37" ht="16.5" customHeight="1" thickBot="1">
      <c r="B102" s="1" t="s">
        <v>55</v>
      </c>
    </row>
    <row r="103" spans="2:37" ht="16.5" customHeight="1" thickBot="1">
      <c r="C103" s="1" t="s">
        <v>56</v>
      </c>
      <c r="M103" s="133"/>
      <c r="N103" s="134"/>
      <c r="O103" s="135"/>
      <c r="P103" s="1" t="s">
        <v>15</v>
      </c>
      <c r="Q103" s="133"/>
      <c r="R103" s="135"/>
      <c r="S103" s="1" t="s">
        <v>13</v>
      </c>
      <c r="T103" s="141"/>
      <c r="U103" s="142"/>
      <c r="V103" s="142"/>
      <c r="W103" s="143"/>
      <c r="X103" s="1" t="s">
        <v>250</v>
      </c>
    </row>
    <row r="104" spans="2:37" ht="16.5" customHeight="1" thickBot="1">
      <c r="C104" s="1" t="s">
        <v>57</v>
      </c>
      <c r="V104" s="197"/>
      <c r="W104" s="198"/>
      <c r="AD104"/>
      <c r="AE104"/>
      <c r="AF104"/>
      <c r="AG104"/>
      <c r="AH104"/>
      <c r="AI104"/>
      <c r="AJ104"/>
      <c r="AK104"/>
    </row>
    <row r="105" spans="2:37" ht="16.5" customHeight="1" thickBot="1">
      <c r="C105" s="1" t="s">
        <v>251</v>
      </c>
      <c r="M105" s="144">
        <f>P56</f>
        <v>0</v>
      </c>
      <c r="N105" s="146"/>
      <c r="O105" s="199">
        <f>R56</f>
        <v>0</v>
      </c>
      <c r="P105" s="146"/>
      <c r="Q105" s="144">
        <f>T56</f>
        <v>0</v>
      </c>
      <c r="R105" s="145"/>
      <c r="S105" s="145"/>
      <c r="T105" s="146"/>
      <c r="AD105"/>
      <c r="AF105" s="1"/>
      <c r="AG105" s="1"/>
      <c r="AH105" s="1"/>
      <c r="AI105" s="1"/>
    </row>
    <row r="106" spans="2:37" ht="6.75" customHeight="1" thickBot="1">
      <c r="K106" s="3"/>
      <c r="V106" s="189" t="s">
        <v>297</v>
      </c>
      <c r="W106" s="190"/>
      <c r="X106" s="190"/>
      <c r="Y106" s="190"/>
      <c r="Z106" s="190"/>
      <c r="AA106" s="190"/>
      <c r="AB106" s="190"/>
      <c r="AC106" s="190"/>
      <c r="AD106" s="191"/>
    </row>
    <row r="107" spans="2:37" ht="16.5" customHeight="1" thickBot="1">
      <c r="M107" s="173"/>
      <c r="N107" s="174"/>
      <c r="O107" s="173"/>
      <c r="P107" s="174"/>
      <c r="Q107" s="173"/>
      <c r="R107" s="175"/>
      <c r="S107" s="175"/>
      <c r="T107" s="174"/>
      <c r="U107" s="59"/>
      <c r="V107" s="192"/>
      <c r="W107" s="129"/>
      <c r="X107" s="129"/>
      <c r="Y107" s="129"/>
      <c r="Z107" s="129"/>
      <c r="AA107" s="129"/>
      <c r="AB107" s="129"/>
      <c r="AC107" s="129"/>
      <c r="AD107" s="193"/>
      <c r="AE107" s="51" t="str">
        <f>IF(M82="所得連動方式",M82,"その他")</f>
        <v>その他</v>
      </c>
      <c r="AF107" s="22" t="s">
        <v>107</v>
      </c>
      <c r="AG107" s="22">
        <f>COUNTIF($K$112:$M$113,AF107)</f>
        <v>0</v>
      </c>
      <c r="AI107" s="1"/>
    </row>
    <row r="108" spans="2:37" ht="16.5" customHeight="1" thickBot="1">
      <c r="M108" s="173"/>
      <c r="N108" s="174"/>
      <c r="O108" s="173"/>
      <c r="P108" s="174"/>
      <c r="Q108" s="173"/>
      <c r="R108" s="175"/>
      <c r="S108" s="175"/>
      <c r="T108" s="174"/>
      <c r="U108" s="59"/>
      <c r="V108" s="192"/>
      <c r="W108" s="129"/>
      <c r="X108" s="129"/>
      <c r="Y108" s="129"/>
      <c r="Z108" s="129"/>
      <c r="AA108" s="129"/>
      <c r="AB108" s="129"/>
      <c r="AC108" s="129"/>
      <c r="AD108" s="193"/>
      <c r="AF108" s="22" t="s">
        <v>252</v>
      </c>
      <c r="AG108" s="22">
        <f>COUNTIF($K$112:$M$113,AF108)</f>
        <v>0</v>
      </c>
      <c r="AI108" s="1"/>
    </row>
    <row r="109" spans="2:37" ht="16.5" customHeight="1" thickBot="1">
      <c r="L109" s="33" t="s">
        <v>137</v>
      </c>
      <c r="M109" s="173"/>
      <c r="N109" s="174"/>
      <c r="O109" s="173"/>
      <c r="P109" s="174"/>
      <c r="Q109" s="173"/>
      <c r="R109" s="175"/>
      <c r="S109" s="175"/>
      <c r="T109" s="174"/>
      <c r="U109" s="64"/>
      <c r="V109" s="194"/>
      <c r="W109" s="195"/>
      <c r="X109" s="195"/>
      <c r="Y109" s="195"/>
      <c r="Z109" s="195"/>
      <c r="AA109" s="195"/>
      <c r="AB109" s="195"/>
      <c r="AC109" s="195"/>
      <c r="AD109" s="196"/>
      <c r="AE109" s="50">
        <f>COUNTIF($F$58,"*第一種*")</f>
        <v>0</v>
      </c>
      <c r="AF109" s="22" t="s">
        <v>172</v>
      </c>
      <c r="AG109" s="1" t="s">
        <v>173</v>
      </c>
      <c r="AH109" s="1"/>
      <c r="AI109" s="1"/>
    </row>
    <row r="110" spans="2:37" ht="16.5" customHeight="1">
      <c r="U110" s="11"/>
      <c r="V110" s="11"/>
      <c r="W110" s="11"/>
      <c r="X110" s="11"/>
      <c r="Z110" s="11"/>
      <c r="AA110" s="11"/>
      <c r="AB110" s="11"/>
      <c r="AC110" s="11"/>
      <c r="AD110" s="11"/>
      <c r="AE110" s="50">
        <f>COUNTIF($F$58,"*授業料後払い*")</f>
        <v>0</v>
      </c>
      <c r="AF110" s="22" t="s">
        <v>161</v>
      </c>
      <c r="AG110" s="1" t="s">
        <v>174</v>
      </c>
      <c r="AH110" s="1"/>
      <c r="AI110" s="1"/>
    </row>
    <row r="111" spans="2:37" ht="16.5" customHeight="1" thickBot="1">
      <c r="B111" s="1" t="s">
        <v>58</v>
      </c>
      <c r="AE111" s="51" t="s">
        <v>176</v>
      </c>
    </row>
    <row r="112" spans="2:37" ht="16.5" customHeight="1" thickBot="1">
      <c r="C112" s="1" t="str">
        <f>IF(AND(IFERROR(VLOOKUP($AF$38,$AE$39:$AH$51,4,0),0)=1,M82="所得連動方式"),IF(AE109&gt;0,"第一種の","授業料後払いの"),"希望する")&amp;"保証制度"</f>
        <v>希望する保証制度</v>
      </c>
      <c r="K112" s="133"/>
      <c r="L112" s="134"/>
      <c r="M112" s="135"/>
      <c r="N112" s="1" t="str">
        <f>IF(AE110=1,AG109,IF(M82="所得連動方式",AG110,""))</f>
        <v/>
      </c>
      <c r="AA112" s="15" t="str">
        <f>HYPERLINK("https://student.office.tut.ac.jp/livingsupport/mt_files/taiyo_inyoyaku_annnai.pdf","案内")</f>
        <v>案内</v>
      </c>
      <c r="AB112" s="16" t="s">
        <v>131</v>
      </c>
      <c r="AF112" s="1"/>
      <c r="AG112" s="1"/>
    </row>
    <row r="113" spans="2:38" ht="16.5" customHeight="1" thickBot="1">
      <c r="C113" s="81" t="s">
        <v>255</v>
      </c>
      <c r="K113" s="200"/>
      <c r="L113" s="201"/>
      <c r="M113" s="202"/>
      <c r="S113" s="65" t="s">
        <v>171</v>
      </c>
      <c r="T113" s="66"/>
      <c r="U113" s="66"/>
      <c r="V113" s="66"/>
      <c r="W113" s="66"/>
      <c r="X113" s="67"/>
      <c r="Y113" s="66"/>
      <c r="Z113" s="66"/>
      <c r="AA113" s="67"/>
      <c r="AB113" s="67"/>
      <c r="AE113" s="71" t="s">
        <v>361</v>
      </c>
      <c r="AF113" s="1"/>
      <c r="AG113" s="1"/>
    </row>
    <row r="114" spans="2:38" ht="6.75" customHeight="1">
      <c r="K114" s="39"/>
      <c r="T114"/>
      <c r="AF114" s="1"/>
      <c r="AG114" s="1"/>
      <c r="AI114" s="1"/>
    </row>
    <row r="115" spans="2:38" ht="33" customHeight="1">
      <c r="B115" s="147" t="s">
        <v>115</v>
      </c>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9"/>
      <c r="AC115" s="26"/>
      <c r="AF115" s="1"/>
      <c r="AG115" s="1"/>
      <c r="AI115" s="1"/>
    </row>
    <row r="116" spans="2:38" ht="16.5" customHeight="1">
      <c r="U116" s="11"/>
      <c r="V116" s="11"/>
      <c r="W116" s="11"/>
      <c r="X116" s="11"/>
      <c r="Y116" s="11"/>
    </row>
    <row r="117" spans="2:38" ht="16.5" customHeight="1" thickBot="1">
      <c r="B117" s="1" t="s">
        <v>256</v>
      </c>
    </row>
    <row r="118" spans="2:38" ht="16.5" customHeight="1" thickBot="1">
      <c r="D118" s="1" t="s">
        <v>50</v>
      </c>
      <c r="M118" s="176" t="str">
        <f>P21&amp;"　"&amp;U21</f>
        <v>　</v>
      </c>
      <c r="N118" s="177"/>
      <c r="O118" s="177"/>
      <c r="P118" s="177"/>
      <c r="Q118" s="177"/>
      <c r="R118" s="178"/>
      <c r="AF118" s="1"/>
      <c r="AG118" s="1"/>
      <c r="AH118" s="1"/>
      <c r="AI118" s="1"/>
      <c r="AJ118" s="1"/>
      <c r="AK118" s="1"/>
      <c r="AL118" s="1"/>
    </row>
    <row r="119" spans="2:38" ht="16.5" customHeight="1" thickBot="1">
      <c r="D119" s="1" t="s">
        <v>51</v>
      </c>
      <c r="M119" s="203"/>
      <c r="N119" s="204"/>
      <c r="O119" s="205"/>
      <c r="AF119" s="1"/>
      <c r="AG119" s="1"/>
      <c r="AH119" s="1"/>
      <c r="AI119" s="1"/>
      <c r="AJ119" s="1"/>
      <c r="AK119" s="1"/>
      <c r="AL119" s="1"/>
    </row>
    <row r="120" spans="2:38" ht="16.5" customHeight="1" thickBot="1">
      <c r="D120" s="1" t="s">
        <v>52</v>
      </c>
      <c r="M120" s="176" t="str">
        <f>P27&amp;"年 "&amp;T27&amp;"月 "&amp;W27&amp;"日"</f>
        <v>年 月 日</v>
      </c>
      <c r="N120" s="177"/>
      <c r="O120" s="177"/>
      <c r="P120" s="177"/>
      <c r="Q120" s="177"/>
      <c r="R120" s="178"/>
      <c r="Z120" s="120" t="s">
        <v>257</v>
      </c>
      <c r="AA120" s="121"/>
      <c r="AB120" s="121"/>
      <c r="AC120" s="121"/>
      <c r="AD120" s="122"/>
      <c r="AF120" s="1"/>
      <c r="AG120" s="1"/>
      <c r="AH120" s="1"/>
      <c r="AI120" s="1"/>
      <c r="AJ120" s="1"/>
      <c r="AK120" s="1"/>
      <c r="AL120" s="1"/>
    </row>
    <row r="121" spans="2:38" ht="16.5" customHeight="1" thickBot="1">
      <c r="D121" s="1" t="s">
        <v>60</v>
      </c>
      <c r="L121" s="3" t="s">
        <v>65</v>
      </c>
      <c r="M121" s="160"/>
      <c r="N121" s="161"/>
      <c r="O121" s="4" t="s">
        <v>61</v>
      </c>
      <c r="P121" s="160"/>
      <c r="Q121" s="161"/>
      <c r="Z121" s="123"/>
      <c r="AA121" s="124"/>
      <c r="AB121" s="124"/>
      <c r="AC121" s="124"/>
      <c r="AD121" s="125"/>
    </row>
    <row r="122" spans="2:38" ht="16.5" customHeight="1" thickBot="1">
      <c r="D122" s="1" t="s">
        <v>62</v>
      </c>
      <c r="M122" s="154"/>
      <c r="N122" s="155"/>
      <c r="O122" s="155"/>
      <c r="P122" s="155"/>
      <c r="Q122" s="155"/>
      <c r="R122" s="155"/>
      <c r="S122" s="155"/>
      <c r="T122" s="155"/>
      <c r="U122" s="155"/>
      <c r="V122" s="155"/>
      <c r="W122" s="155"/>
      <c r="X122" s="156"/>
      <c r="Z122" s="123"/>
      <c r="AA122" s="124"/>
      <c r="AB122" s="124"/>
      <c r="AC122" s="124"/>
      <c r="AD122" s="125"/>
    </row>
    <row r="123" spans="2:38" ht="16.5" customHeight="1" thickBot="1">
      <c r="D123" s="1" t="s">
        <v>63</v>
      </c>
      <c r="M123" s="157"/>
      <c r="N123" s="158"/>
      <c r="O123" s="158"/>
      <c r="P123" s="158"/>
      <c r="Q123" s="158"/>
      <c r="R123" s="158"/>
      <c r="S123" s="158"/>
      <c r="T123" s="158"/>
      <c r="U123" s="158"/>
      <c r="V123" s="158"/>
      <c r="W123" s="158"/>
      <c r="X123" s="159"/>
      <c r="Z123" s="126"/>
      <c r="AA123" s="127"/>
      <c r="AB123" s="127"/>
      <c r="AC123" s="127"/>
      <c r="AD123" s="128"/>
    </row>
    <row r="124" spans="2:38" ht="16.5" customHeight="1" thickBot="1">
      <c r="D124" s="1" t="s">
        <v>53</v>
      </c>
      <c r="M124" s="138"/>
      <c r="N124" s="139"/>
      <c r="O124" s="139"/>
      <c r="P124" s="139"/>
      <c r="Q124" s="139"/>
      <c r="R124" s="140"/>
      <c r="S124" s="1" t="s">
        <v>106</v>
      </c>
    </row>
    <row r="125" spans="2:38" ht="16.5" customHeight="1" thickBot="1">
      <c r="D125" s="1" t="s">
        <v>54</v>
      </c>
      <c r="M125" s="138"/>
      <c r="N125" s="139"/>
      <c r="O125" s="139"/>
      <c r="P125" s="139"/>
      <c r="Q125" s="139"/>
      <c r="R125" s="140"/>
    </row>
    <row r="127" spans="2:38" ht="16.5" customHeight="1" thickBot="1">
      <c r="C127" s="1" t="s">
        <v>268</v>
      </c>
      <c r="M127" s="6" t="s">
        <v>8</v>
      </c>
      <c r="N127" s="6"/>
      <c r="O127" s="7"/>
      <c r="P127" s="7"/>
      <c r="Q127" s="6" t="s">
        <v>8</v>
      </c>
      <c r="R127" s="6"/>
      <c r="S127" s="7"/>
      <c r="T127" s="7"/>
    </row>
    <row r="128" spans="2:38" ht="16.5" customHeight="1" thickBot="1">
      <c r="D128" s="1" t="s">
        <v>258</v>
      </c>
      <c r="L128" s="3" t="s">
        <v>259</v>
      </c>
      <c r="M128" s="141"/>
      <c r="N128" s="142"/>
      <c r="O128" s="142"/>
      <c r="P128" s="143"/>
      <c r="Q128" s="141"/>
      <c r="R128" s="142"/>
      <c r="S128" s="142"/>
      <c r="T128" s="143"/>
      <c r="U128" s="1" t="s">
        <v>263</v>
      </c>
    </row>
    <row r="129" spans="2:36" ht="16.5" customHeight="1" thickBot="1">
      <c r="L129" s="3" t="s">
        <v>260</v>
      </c>
      <c r="M129" s="141"/>
      <c r="N129" s="142"/>
      <c r="O129" s="142"/>
      <c r="P129" s="143"/>
      <c r="Q129" s="141"/>
      <c r="R129" s="142"/>
      <c r="S129" s="142"/>
      <c r="T129" s="180"/>
      <c r="U129" s="1" t="s">
        <v>283</v>
      </c>
    </row>
    <row r="130" spans="2:36" ht="16.5" customHeight="1" thickBot="1">
      <c r="L130" s="3" t="s">
        <v>261</v>
      </c>
      <c r="M130" s="133"/>
      <c r="N130" s="134"/>
      <c r="O130" s="135"/>
      <c r="P130" s="1" t="s">
        <v>15</v>
      </c>
      <c r="Q130" s="133"/>
      <c r="R130" s="135"/>
      <c r="S130" s="1" t="s">
        <v>13</v>
      </c>
      <c r="T130" s="133"/>
      <c r="U130" s="135"/>
      <c r="V130" s="1" t="s">
        <v>14</v>
      </c>
    </row>
    <row r="131" spans="2:36" ht="16.5" customHeight="1" thickBot="1">
      <c r="L131" s="3" t="s">
        <v>262</v>
      </c>
      <c r="M131" s="141"/>
      <c r="N131" s="142"/>
      <c r="O131" s="143"/>
    </row>
    <row r="132" spans="2:36" ht="16.5" customHeight="1" thickBot="1">
      <c r="L132" s="3" t="s">
        <v>65</v>
      </c>
      <c r="M132" s="160"/>
      <c r="N132" s="161"/>
      <c r="O132" s="4" t="s">
        <v>61</v>
      </c>
      <c r="P132" s="160"/>
      <c r="Q132" s="161"/>
    </row>
    <row r="133" spans="2:36" ht="16.5" customHeight="1" thickBot="1">
      <c r="L133" s="3" t="s">
        <v>264</v>
      </c>
      <c r="M133" s="154"/>
      <c r="N133" s="155"/>
      <c r="O133" s="155"/>
      <c r="P133" s="155"/>
      <c r="Q133" s="155"/>
      <c r="R133" s="155"/>
      <c r="S133" s="155"/>
      <c r="T133" s="155"/>
      <c r="U133" s="155"/>
      <c r="V133" s="155"/>
      <c r="W133" s="155"/>
      <c r="X133" s="156"/>
    </row>
    <row r="134" spans="2:36" ht="16.5" customHeight="1" thickBot="1">
      <c r="L134" s="3" t="s">
        <v>265</v>
      </c>
      <c r="M134" s="157"/>
      <c r="N134" s="158"/>
      <c r="O134" s="158"/>
      <c r="P134" s="158"/>
      <c r="Q134" s="158"/>
      <c r="R134" s="158"/>
      <c r="S134" s="158"/>
      <c r="T134" s="158"/>
      <c r="U134" s="158"/>
      <c r="V134" s="158"/>
      <c r="W134" s="158"/>
      <c r="X134" s="159"/>
    </row>
    <row r="135" spans="2:36" ht="16.5" customHeight="1" thickBot="1">
      <c r="L135" s="3" t="s">
        <v>266</v>
      </c>
      <c r="M135" s="138"/>
      <c r="N135" s="139"/>
      <c r="O135" s="139"/>
      <c r="P135" s="139"/>
      <c r="Q135" s="139"/>
      <c r="R135" s="140"/>
      <c r="S135" s="1" t="s">
        <v>106</v>
      </c>
    </row>
    <row r="136" spans="2:36" ht="16.5" customHeight="1" thickBot="1">
      <c r="L136" s="3" t="s">
        <v>267</v>
      </c>
      <c r="M136" s="138"/>
      <c r="N136" s="139"/>
      <c r="O136" s="139"/>
      <c r="P136" s="139"/>
      <c r="Q136" s="139"/>
      <c r="R136" s="140"/>
    </row>
    <row r="137" spans="2:36" ht="6.75" customHeight="1">
      <c r="K137" s="3"/>
      <c r="T137"/>
      <c r="AF137" s="1"/>
      <c r="AG137" s="1"/>
      <c r="AI137" s="1"/>
    </row>
    <row r="138" spans="2:36" ht="40.5" customHeight="1">
      <c r="B138" s="150" t="s">
        <v>169</v>
      </c>
      <c r="C138" s="151"/>
      <c r="D138" s="147" t="s">
        <v>188</v>
      </c>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c r="AB138" s="149"/>
      <c r="AC138" s="26"/>
      <c r="AF138" s="1"/>
      <c r="AG138" s="1"/>
      <c r="AI138" s="1"/>
      <c r="AJ138" s="1"/>
    </row>
    <row r="139" spans="2:36" ht="54" customHeight="1">
      <c r="B139" s="152"/>
      <c r="C139" s="153"/>
      <c r="D139" s="147" t="s">
        <v>184</v>
      </c>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9"/>
      <c r="AC139" s="26"/>
      <c r="AF139" s="1"/>
      <c r="AG139" s="1"/>
      <c r="AI139" s="1"/>
      <c r="AJ139" s="1"/>
    </row>
    <row r="140" spans="2:36" ht="6.75" customHeight="1">
      <c r="K140" s="3"/>
      <c r="T140"/>
      <c r="AF140" s="1"/>
      <c r="AG140" s="1"/>
      <c r="AI140" s="1"/>
    </row>
    <row r="141" spans="2:36" ht="16.5" customHeight="1" thickBot="1">
      <c r="C141" s="1" t="s">
        <v>276</v>
      </c>
      <c r="M141" s="6" t="s">
        <v>8</v>
      </c>
      <c r="N141" s="6"/>
      <c r="O141" s="7"/>
      <c r="P141" s="7"/>
      <c r="Q141" s="6" t="s">
        <v>8</v>
      </c>
      <c r="R141" s="6"/>
      <c r="S141" s="7"/>
      <c r="T141" s="7"/>
    </row>
    <row r="142" spans="2:36" ht="16.5" customHeight="1" thickBot="1">
      <c r="D142" s="1" t="s">
        <v>277</v>
      </c>
      <c r="L142" s="3" t="s">
        <v>259</v>
      </c>
      <c r="M142" s="141"/>
      <c r="N142" s="142"/>
      <c r="O142" s="142"/>
      <c r="P142" s="143"/>
      <c r="Q142" s="141"/>
      <c r="R142" s="142"/>
      <c r="S142" s="142"/>
      <c r="T142" s="143"/>
      <c r="U142" s="1" t="s">
        <v>263</v>
      </c>
    </row>
    <row r="143" spans="2:36" ht="16.5" customHeight="1" thickBot="1">
      <c r="L143" s="3" t="s">
        <v>260</v>
      </c>
      <c r="M143" s="141"/>
      <c r="N143" s="142"/>
      <c r="O143" s="142"/>
      <c r="P143" s="143"/>
      <c r="Q143" s="141"/>
      <c r="R143" s="142"/>
      <c r="S143" s="142"/>
      <c r="T143" s="180"/>
      <c r="U143" s="1" t="s">
        <v>283</v>
      </c>
    </row>
    <row r="144" spans="2:36" ht="16.5" customHeight="1" thickBot="1">
      <c r="L144" s="3" t="s">
        <v>261</v>
      </c>
      <c r="M144" s="133"/>
      <c r="N144" s="134"/>
      <c r="O144" s="135"/>
      <c r="P144" s="1" t="s">
        <v>15</v>
      </c>
      <c r="Q144" s="133"/>
      <c r="R144" s="135"/>
      <c r="S144" s="1" t="s">
        <v>13</v>
      </c>
      <c r="T144" s="133"/>
      <c r="U144" s="135"/>
      <c r="V144" s="1" t="s">
        <v>14</v>
      </c>
    </row>
    <row r="145" spans="4:30" ht="16.5" customHeight="1" thickBot="1">
      <c r="L145" s="3" t="s">
        <v>262</v>
      </c>
      <c r="M145" s="141"/>
      <c r="N145" s="142"/>
      <c r="O145" s="143"/>
    </row>
    <row r="146" spans="4:30" ht="16.5" customHeight="1" thickBot="1">
      <c r="L146" s="3" t="s">
        <v>65</v>
      </c>
      <c r="M146" s="160"/>
      <c r="N146" s="161"/>
      <c r="O146" s="4" t="s">
        <v>61</v>
      </c>
      <c r="P146" s="160"/>
      <c r="Q146" s="161"/>
    </row>
    <row r="147" spans="4:30" ht="16.5" customHeight="1" thickBot="1">
      <c r="L147" s="3" t="s">
        <v>62</v>
      </c>
      <c r="M147" s="154"/>
      <c r="N147" s="155"/>
      <c r="O147" s="155"/>
      <c r="P147" s="155"/>
      <c r="Q147" s="155"/>
      <c r="R147" s="155"/>
      <c r="S147" s="155"/>
      <c r="T147" s="155"/>
      <c r="U147" s="155"/>
      <c r="V147" s="155"/>
      <c r="W147" s="155"/>
      <c r="X147" s="156"/>
    </row>
    <row r="148" spans="4:30" ht="16.5" customHeight="1" thickBot="1">
      <c r="L148" s="3" t="s">
        <v>265</v>
      </c>
      <c r="M148" s="157"/>
      <c r="N148" s="158"/>
      <c r="O148" s="158"/>
      <c r="P148" s="158"/>
      <c r="Q148" s="158"/>
      <c r="R148" s="158"/>
      <c r="S148" s="158"/>
      <c r="T148" s="158"/>
      <c r="U148" s="158"/>
      <c r="V148" s="158"/>
      <c r="W148" s="158"/>
      <c r="X148" s="159"/>
    </row>
    <row r="149" spans="4:30" ht="16.5" customHeight="1" thickBot="1">
      <c r="L149" s="3" t="s">
        <v>266</v>
      </c>
      <c r="M149" s="138"/>
      <c r="N149" s="139"/>
      <c r="O149" s="139"/>
      <c r="P149" s="139"/>
      <c r="Q149" s="139"/>
      <c r="R149" s="140"/>
      <c r="S149" s="1" t="s">
        <v>106</v>
      </c>
    </row>
    <row r="150" spans="4:30" ht="16.5" customHeight="1" thickBot="1">
      <c r="L150" s="3" t="s">
        <v>267</v>
      </c>
      <c r="M150" s="138"/>
      <c r="N150" s="139"/>
      <c r="O150" s="139"/>
      <c r="P150" s="139"/>
      <c r="Q150" s="139"/>
      <c r="R150" s="140"/>
    </row>
    <row r="151" spans="4:30" ht="16.5" customHeight="1" thickBot="1">
      <c r="L151" s="3" t="s">
        <v>278</v>
      </c>
      <c r="M151" s="173"/>
      <c r="N151" s="175"/>
      <c r="O151" s="175"/>
      <c r="P151" s="175"/>
      <c r="Q151" s="175"/>
      <c r="R151" s="174"/>
      <c r="T151" s="3" t="s">
        <v>280</v>
      </c>
      <c r="U151" s="31"/>
    </row>
    <row r="152" spans="4:30" ht="16.5" customHeight="1" thickBot="1">
      <c r="L152" s="3" t="s">
        <v>279</v>
      </c>
      <c r="M152" s="138"/>
      <c r="N152" s="139"/>
      <c r="O152" s="139"/>
      <c r="P152" s="139"/>
      <c r="Q152" s="139"/>
      <c r="R152" s="140"/>
      <c r="Z152" s="15"/>
      <c r="AA152" s="16"/>
      <c r="AC152" s="15" t="str">
        <f>HYPERLINK("https://student.office.tut.ac.jp/livingsupport/mt_files/taiyo_inyoyaku_annnai.pdf","案内")</f>
        <v>案内</v>
      </c>
      <c r="AD152" s="16" t="s">
        <v>131</v>
      </c>
    </row>
    <row r="153" spans="4:30" ht="16.5" customHeight="1" thickBot="1">
      <c r="D153" s="1" t="s">
        <v>281</v>
      </c>
      <c r="M153" s="6" t="s">
        <v>8</v>
      </c>
      <c r="N153" s="6"/>
      <c r="O153" s="7"/>
      <c r="P153" s="7"/>
      <c r="Q153" s="6" t="s">
        <v>8</v>
      </c>
      <c r="R153" s="6"/>
      <c r="S153" s="7"/>
      <c r="T153" s="7"/>
      <c r="Z153" s="120" t="s">
        <v>298</v>
      </c>
      <c r="AA153" s="121"/>
      <c r="AB153" s="121"/>
      <c r="AC153" s="121"/>
      <c r="AD153" s="122"/>
    </row>
    <row r="154" spans="4:30" ht="16.5" customHeight="1" thickBot="1">
      <c r="L154" s="3" t="s">
        <v>259</v>
      </c>
      <c r="M154" s="141"/>
      <c r="N154" s="142"/>
      <c r="O154" s="142"/>
      <c r="P154" s="143"/>
      <c r="Q154" s="141"/>
      <c r="R154" s="142"/>
      <c r="S154" s="142"/>
      <c r="T154" s="143"/>
      <c r="U154" s="1" t="s">
        <v>263</v>
      </c>
      <c r="Z154" s="123"/>
      <c r="AA154" s="124"/>
      <c r="AB154" s="124"/>
      <c r="AC154" s="124"/>
      <c r="AD154" s="125"/>
    </row>
    <row r="155" spans="4:30" ht="16.5" customHeight="1" thickBot="1">
      <c r="L155" s="3" t="s">
        <v>260</v>
      </c>
      <c r="M155" s="141"/>
      <c r="N155" s="142"/>
      <c r="O155" s="142"/>
      <c r="P155" s="143"/>
      <c r="Q155" s="141"/>
      <c r="R155" s="142"/>
      <c r="S155" s="142"/>
      <c r="T155" s="180"/>
      <c r="U155" s="1" t="s">
        <v>283</v>
      </c>
      <c r="Z155" s="123"/>
      <c r="AA155" s="124"/>
      <c r="AB155" s="124"/>
      <c r="AC155" s="124"/>
      <c r="AD155" s="125"/>
    </row>
    <row r="156" spans="4:30" ht="16.5" customHeight="1" thickBot="1">
      <c r="L156" s="3" t="s">
        <v>261</v>
      </c>
      <c r="M156" s="133"/>
      <c r="N156" s="134"/>
      <c r="O156" s="135"/>
      <c r="P156" s="1" t="s">
        <v>15</v>
      </c>
      <c r="Q156" s="133"/>
      <c r="R156" s="135"/>
      <c r="S156" s="1" t="s">
        <v>13</v>
      </c>
      <c r="T156" s="133"/>
      <c r="U156" s="135"/>
      <c r="V156" s="1" t="s">
        <v>14</v>
      </c>
      <c r="X156" s="179" t="str">
        <f ca="1">IF(IFERROR(DATEDIF(DATEVALUE($M$156&amp;"/"&amp;$Q$156&amp;"/"&amp;$T$156), TODAY(), "Y"),0)&gt;=65,"65歳以上","")</f>
        <v/>
      </c>
      <c r="Y156" s="179"/>
      <c r="Z156" s="126"/>
      <c r="AA156" s="127"/>
      <c r="AB156" s="127"/>
      <c r="AC156" s="127"/>
      <c r="AD156" s="128"/>
    </row>
    <row r="157" spans="4:30" ht="16.5" customHeight="1" thickBot="1">
      <c r="L157" s="3" t="s">
        <v>262</v>
      </c>
      <c r="M157" s="141"/>
      <c r="N157" s="142"/>
      <c r="O157" s="143"/>
    </row>
    <row r="158" spans="4:30" ht="16.5" customHeight="1" thickBot="1">
      <c r="L158" s="3" t="s">
        <v>65</v>
      </c>
      <c r="M158" s="160"/>
      <c r="N158" s="161"/>
      <c r="O158" s="4" t="s">
        <v>61</v>
      </c>
      <c r="P158" s="160"/>
      <c r="Q158" s="161"/>
      <c r="Z158" s="120" t="s">
        <v>372</v>
      </c>
      <c r="AA158" s="121"/>
      <c r="AB158" s="121"/>
      <c r="AC158" s="121"/>
      <c r="AD158" s="122"/>
    </row>
    <row r="159" spans="4:30" ht="16.5" customHeight="1" thickBot="1">
      <c r="L159" s="3" t="s">
        <v>62</v>
      </c>
      <c r="M159" s="154"/>
      <c r="N159" s="155"/>
      <c r="O159" s="155"/>
      <c r="P159" s="155"/>
      <c r="Q159" s="155"/>
      <c r="R159" s="155"/>
      <c r="S159" s="155"/>
      <c r="T159" s="155"/>
      <c r="U159" s="155"/>
      <c r="V159" s="155"/>
      <c r="W159" s="155"/>
      <c r="X159" s="156"/>
      <c r="Z159" s="123"/>
      <c r="AA159" s="124"/>
      <c r="AB159" s="124"/>
      <c r="AC159" s="124"/>
      <c r="AD159" s="125"/>
    </row>
    <row r="160" spans="4:30" ht="16.5" customHeight="1" thickBot="1">
      <c r="L160" s="3" t="s">
        <v>265</v>
      </c>
      <c r="M160" s="157"/>
      <c r="N160" s="158"/>
      <c r="O160" s="158"/>
      <c r="P160" s="158"/>
      <c r="Q160" s="158"/>
      <c r="R160" s="158"/>
      <c r="S160" s="158"/>
      <c r="T160" s="158"/>
      <c r="U160" s="158"/>
      <c r="V160" s="158"/>
      <c r="W160" s="158"/>
      <c r="X160" s="159"/>
      <c r="Z160" s="123"/>
      <c r="AA160" s="124"/>
      <c r="AB160" s="124"/>
      <c r="AC160" s="124"/>
      <c r="AD160" s="125"/>
    </row>
    <row r="161" spans="2:35" ht="16.5" customHeight="1" thickBot="1">
      <c r="L161" s="3" t="s">
        <v>266</v>
      </c>
      <c r="M161" s="138"/>
      <c r="N161" s="139"/>
      <c r="O161" s="139"/>
      <c r="P161" s="139"/>
      <c r="Q161" s="139"/>
      <c r="R161" s="140"/>
      <c r="S161" s="1" t="s">
        <v>106</v>
      </c>
      <c r="Z161" s="123"/>
      <c r="AA161" s="124"/>
      <c r="AB161" s="124"/>
      <c r="AC161" s="124"/>
      <c r="AD161" s="125"/>
    </row>
    <row r="162" spans="2:35" ht="16.5" customHeight="1" thickBot="1">
      <c r="L162" s="3" t="s">
        <v>267</v>
      </c>
      <c r="M162" s="138"/>
      <c r="N162" s="139"/>
      <c r="O162" s="139"/>
      <c r="P162" s="139"/>
      <c r="Q162" s="139"/>
      <c r="R162" s="140"/>
      <c r="Z162" s="123"/>
      <c r="AA162" s="124"/>
      <c r="AB162" s="124"/>
      <c r="AC162" s="124"/>
      <c r="AD162" s="125"/>
    </row>
    <row r="163" spans="2:35" ht="16.5" customHeight="1" thickBot="1">
      <c r="L163" s="3" t="s">
        <v>278</v>
      </c>
      <c r="M163" s="141"/>
      <c r="N163" s="142"/>
      <c r="O163" s="142"/>
      <c r="P163" s="142"/>
      <c r="Q163" s="142"/>
      <c r="R163" s="143"/>
      <c r="T163" s="3" t="s">
        <v>280</v>
      </c>
      <c r="U163" s="31"/>
      <c r="Z163" s="126"/>
      <c r="AA163" s="127"/>
      <c r="AB163" s="127"/>
      <c r="AC163" s="127"/>
      <c r="AD163" s="128"/>
    </row>
    <row r="164" spans="2:35" ht="16.5" customHeight="1" thickBot="1">
      <c r="L164" s="3" t="s">
        <v>279</v>
      </c>
      <c r="M164" s="138"/>
      <c r="N164" s="139"/>
      <c r="O164" s="139"/>
      <c r="P164" s="139"/>
      <c r="Q164" s="139"/>
      <c r="R164" s="140"/>
    </row>
    <row r="165" spans="2:35" ht="6.75" customHeight="1">
      <c r="K165" s="3"/>
      <c r="T165"/>
      <c r="AF165" s="1"/>
      <c r="AG165" s="1"/>
      <c r="AI165" s="1"/>
    </row>
    <row r="166" spans="2:35" ht="26.4" customHeight="1">
      <c r="B166" s="150" t="s">
        <v>170</v>
      </c>
      <c r="C166" s="151"/>
      <c r="D166" s="147" t="s">
        <v>168</v>
      </c>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9"/>
      <c r="AC166" s="26"/>
      <c r="AD166" s="20"/>
      <c r="AF166" s="1"/>
      <c r="AG166" s="1"/>
    </row>
    <row r="167" spans="2:35" ht="36" customHeight="1">
      <c r="B167" s="162"/>
      <c r="C167" s="163"/>
      <c r="D167" s="120" t="s">
        <v>185</v>
      </c>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2"/>
      <c r="AC167" s="136"/>
      <c r="AD167" s="20"/>
      <c r="AE167" s="54"/>
    </row>
    <row r="168" spans="2:35" ht="52.95" customHeight="1">
      <c r="B168" s="162"/>
      <c r="C168" s="163"/>
      <c r="D168" s="126"/>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8"/>
      <c r="AC168" s="137"/>
      <c r="AD168" s="20"/>
    </row>
    <row r="169" spans="2:35" ht="36.6" customHeight="1">
      <c r="B169" s="152"/>
      <c r="C169" s="153"/>
      <c r="D169" s="181" t="s">
        <v>186</v>
      </c>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26"/>
      <c r="AD169" s="20"/>
    </row>
    <row r="170" spans="2:35" ht="16.5" customHeight="1">
      <c r="L170" s="3"/>
      <c r="M170" s="112"/>
      <c r="N170" s="112"/>
      <c r="O170" s="112"/>
      <c r="P170" s="112"/>
      <c r="Q170" s="112"/>
      <c r="R170" s="112"/>
    </row>
    <row r="171" spans="2:35" ht="16.5" customHeight="1" thickBot="1">
      <c r="B171" s="1" t="s">
        <v>282</v>
      </c>
    </row>
    <row r="172" spans="2:35" ht="16.5" customHeight="1" thickBot="1">
      <c r="D172" s="1" t="s">
        <v>59</v>
      </c>
      <c r="L172" s="133"/>
      <c r="M172" s="135"/>
    </row>
    <row r="173" spans="2:35" ht="16.5" customHeight="1" thickBot="1">
      <c r="D173" s="1" t="s">
        <v>284</v>
      </c>
      <c r="W173" s="133"/>
      <c r="X173" s="135"/>
      <c r="Y173" s="3" t="s">
        <v>301</v>
      </c>
      <c r="Z173" s="1" t="s">
        <v>300</v>
      </c>
      <c r="AD173" s="57"/>
      <c r="AE173" s="71" t="s">
        <v>321</v>
      </c>
    </row>
    <row r="174" spans="2:35" ht="16.5" customHeight="1" thickBot="1">
      <c r="D174" s="1" t="s">
        <v>285</v>
      </c>
      <c r="W174" s="133"/>
      <c r="X174" s="135"/>
    </row>
    <row r="175" spans="2:35" ht="16.5" customHeight="1">
      <c r="D175" s="1" t="s">
        <v>286</v>
      </c>
    </row>
    <row r="176" spans="2:35" ht="16.5" customHeight="1" thickBot="1">
      <c r="D176" s="1" t="s">
        <v>287</v>
      </c>
    </row>
    <row r="177" spans="2:35" ht="16.5" customHeight="1" thickBot="1">
      <c r="W177" s="133"/>
      <c r="X177" s="135"/>
      <c r="Y177" s="1" t="s">
        <v>290</v>
      </c>
      <c r="AC177" s="15" t="str">
        <f>HYPERLINK("https://student.office.tut.ac.jp/livingsupport/mt_files/taiyo_inyoyaku_annnai.pdf","案内")</f>
        <v>案内</v>
      </c>
      <c r="AD177" s="16" t="s">
        <v>132</v>
      </c>
      <c r="AE177" s="16"/>
    </row>
    <row r="178" spans="2:35" ht="16.5" customHeight="1" thickBot="1">
      <c r="B178" s="1" t="s">
        <v>64</v>
      </c>
      <c r="M178" s="6" t="s">
        <v>8</v>
      </c>
      <c r="N178" s="6"/>
      <c r="O178" s="7"/>
      <c r="P178" s="7"/>
      <c r="Q178" s="6" t="s">
        <v>8</v>
      </c>
      <c r="R178" s="6"/>
      <c r="S178" s="7"/>
      <c r="T178" s="7"/>
    </row>
    <row r="179" spans="2:35" ht="16.5" customHeight="1" thickBot="1">
      <c r="L179" s="3" t="s">
        <v>259</v>
      </c>
      <c r="M179" s="141"/>
      <c r="N179" s="142"/>
      <c r="O179" s="142"/>
      <c r="P179" s="143"/>
      <c r="Q179" s="141"/>
      <c r="R179" s="142"/>
      <c r="S179" s="142"/>
      <c r="T179" s="143"/>
      <c r="U179" s="1" t="s">
        <v>263</v>
      </c>
    </row>
    <row r="180" spans="2:35" ht="16.5" customHeight="1" thickBot="1">
      <c r="L180" s="3" t="s">
        <v>260</v>
      </c>
      <c r="M180" s="141"/>
      <c r="N180" s="142"/>
      <c r="O180" s="142"/>
      <c r="P180" s="143"/>
      <c r="Q180" s="141"/>
      <c r="R180" s="142"/>
      <c r="S180" s="142"/>
      <c r="T180" s="143"/>
      <c r="U180" s="1" t="s">
        <v>283</v>
      </c>
    </row>
    <row r="181" spans="2:35" ht="16.5" customHeight="1" thickBot="1">
      <c r="L181" s="3" t="s">
        <v>65</v>
      </c>
      <c r="M181" s="160"/>
      <c r="N181" s="161"/>
      <c r="O181" s="4" t="s">
        <v>61</v>
      </c>
      <c r="P181" s="160"/>
      <c r="Q181" s="188"/>
    </row>
    <row r="182" spans="2:35" ht="16.5" customHeight="1" thickBot="1">
      <c r="L182" s="3" t="s">
        <v>62</v>
      </c>
      <c r="M182" s="154"/>
      <c r="N182" s="155"/>
      <c r="O182" s="155"/>
      <c r="P182" s="155"/>
      <c r="Q182" s="155"/>
      <c r="R182" s="155"/>
      <c r="S182" s="155"/>
      <c r="T182" s="155"/>
      <c r="U182" s="155"/>
      <c r="V182" s="155"/>
      <c r="W182" s="155"/>
      <c r="X182" s="156"/>
    </row>
    <row r="183" spans="2:35" ht="16.5" customHeight="1" thickBot="1">
      <c r="L183" s="3" t="s">
        <v>265</v>
      </c>
      <c r="M183" s="157"/>
      <c r="N183" s="158"/>
      <c r="O183" s="158"/>
      <c r="P183" s="158"/>
      <c r="Q183" s="158"/>
      <c r="R183" s="158"/>
      <c r="S183" s="158"/>
      <c r="T183" s="158"/>
      <c r="U183" s="158"/>
      <c r="V183" s="158"/>
      <c r="W183" s="158"/>
      <c r="X183" s="159"/>
    </row>
    <row r="184" spans="2:35" ht="16.5" customHeight="1" thickBot="1">
      <c r="L184" s="3" t="s">
        <v>261</v>
      </c>
      <c r="M184" s="133"/>
      <c r="N184" s="134"/>
      <c r="O184" s="135"/>
      <c r="P184" s="1" t="s">
        <v>15</v>
      </c>
      <c r="Q184" s="133"/>
      <c r="R184" s="135"/>
      <c r="S184" s="1" t="s">
        <v>13</v>
      </c>
      <c r="T184" s="133"/>
      <c r="U184" s="135"/>
      <c r="V184" s="1" t="s">
        <v>14</v>
      </c>
    </row>
    <row r="185" spans="2:35" ht="16.5" customHeight="1" thickBot="1">
      <c r="D185" s="1" t="s">
        <v>288</v>
      </c>
      <c r="W185" s="133"/>
      <c r="X185" s="135"/>
      <c r="Y185" s="3" t="s">
        <v>301</v>
      </c>
      <c r="Z185" s="1" t="s">
        <v>300</v>
      </c>
      <c r="AD185" s="31"/>
      <c r="AE185" s="71" t="s">
        <v>321</v>
      </c>
    </row>
    <row r="186" spans="2:35" ht="16.5" customHeight="1" thickBot="1">
      <c r="D186" s="1" t="s">
        <v>289</v>
      </c>
      <c r="W186" s="133"/>
      <c r="X186" s="135"/>
    </row>
    <row r="187" spans="2:35" ht="6.75" customHeight="1" thickBot="1">
      <c r="K187" s="3"/>
      <c r="T187"/>
      <c r="AF187" s="1"/>
      <c r="AG187" s="1"/>
      <c r="AI187" s="1"/>
    </row>
    <row r="188" spans="2:35" ht="16.5" customHeight="1" thickBot="1">
      <c r="D188" s="1" t="str">
        <f>"あなた"&amp;IF(L172&lt;&gt;"無","または配偶者","")&amp;"は、2025年1月1日時点生活保護を受けていましたか。"</f>
        <v>あなたまたは配偶者は、2025年1月1日時点生活保護を受けていましたか。</v>
      </c>
      <c r="W188" s="133"/>
      <c r="X188" s="135"/>
    </row>
    <row r="190" spans="2:35" ht="16.5" customHeight="1">
      <c r="B190" s="1" t="s">
        <v>66</v>
      </c>
    </row>
    <row r="191" spans="2:35" ht="16.5" customHeight="1" thickBot="1">
      <c r="D191" s="1" t="s">
        <v>148</v>
      </c>
    </row>
    <row r="192" spans="2:35" ht="16.5" customHeight="1" thickBot="1">
      <c r="D192" s="182"/>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4"/>
      <c r="AB192" s="43" t="str">
        <f>LEN(D192)&amp;"文字"&amp;IF(LEN(D192)&gt;50,"_50文字以内で入力してください。","")</f>
        <v>0文字</v>
      </c>
    </row>
    <row r="193" spans="2:32" ht="16.5" customHeight="1" thickBot="1">
      <c r="D193" s="1" t="s">
        <v>149</v>
      </c>
    </row>
    <row r="194" spans="2:32" ht="115.95" customHeight="1" thickBot="1">
      <c r="D194" s="182"/>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4"/>
      <c r="AB194" s="43" t="str">
        <f>LEN(D194)&amp;"文字"&amp;IF(LEN(D194)&gt;400,"_400文字以内で入力してください。","")</f>
        <v>0文字</v>
      </c>
    </row>
    <row r="195" spans="2:32" ht="16.5" customHeight="1" thickBot="1">
      <c r="D195" s="1" t="s">
        <v>178</v>
      </c>
    </row>
    <row r="196" spans="2:32" ht="115.95" customHeight="1" thickBot="1">
      <c r="D196" s="182"/>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4"/>
      <c r="AB196" s="119" t="str">
        <f>LEN(D196)&amp;"文字"&amp;IF(LEN($D$196)&gt;400,"_400文字以内で入力してください。","")</f>
        <v>0文字</v>
      </c>
      <c r="AC196" s="47"/>
      <c r="AD196" s="47"/>
      <c r="AE196" s="46"/>
    </row>
    <row r="197" spans="2:32" ht="16.5" customHeight="1" thickBot="1">
      <c r="D197" s="1" t="s">
        <v>150</v>
      </c>
      <c r="M197" s="70" t="str">
        <f>IF(AND(M81&lt;&gt;"",M92&lt;&gt;""),"併用","")</f>
        <v/>
      </c>
      <c r="O197" s="70" t="str">
        <f>IF(AND(M81&lt;&gt;"",M92="15万円"),"最高月額","")</f>
        <v/>
      </c>
    </row>
    <row r="198" spans="2:32" ht="60" customHeight="1" thickBot="1">
      <c r="D198" s="182"/>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c r="AA198" s="184"/>
      <c r="AB198" s="119" t="str">
        <f>LEN(D198)&amp;"文字"&amp;IF(AND(0&lt;LEN(D198),LEN(D198)&lt;100),"_奨学金貸与を希望する事情について、差し支えない程度に詳しく記入してください。",IF(LEN(D198)&gt;200,"_200文字以内で入力してください。",""))</f>
        <v>0文字</v>
      </c>
      <c r="AC198" s="47"/>
      <c r="AD198" s="47"/>
      <c r="AE198" s="47"/>
    </row>
    <row r="200" spans="2:32" ht="16.5" customHeight="1" thickBot="1">
      <c r="B200" s="1" t="s">
        <v>67</v>
      </c>
    </row>
    <row r="201" spans="2:32" ht="16.5" customHeight="1" thickBot="1">
      <c r="B201" s="57"/>
      <c r="D201" s="1" t="s">
        <v>68</v>
      </c>
    </row>
    <row r="202" spans="2:32" ht="16.5" customHeight="1" thickBot="1">
      <c r="B202" s="57"/>
      <c r="D202" s="1" t="s">
        <v>69</v>
      </c>
    </row>
    <row r="203" spans="2:32" ht="16.5" customHeight="1" thickBot="1">
      <c r="B203" s="57"/>
      <c r="D203" s="1" t="s">
        <v>70</v>
      </c>
    </row>
    <row r="204" spans="2:32" ht="16.5" customHeight="1" thickBot="1">
      <c r="B204" s="57"/>
      <c r="D204" s="1" t="s">
        <v>71</v>
      </c>
    </row>
    <row r="205" spans="2:32" ht="16.5" customHeight="1" thickBot="1">
      <c r="B205" s="57"/>
      <c r="D205" s="1" t="s">
        <v>72</v>
      </c>
    </row>
    <row r="206" spans="2:32" ht="16.5" customHeight="1" thickBot="1">
      <c r="B206" s="57"/>
      <c r="D206" s="1" t="s">
        <v>73</v>
      </c>
    </row>
    <row r="207" spans="2:32" ht="16.5" customHeight="1">
      <c r="D207" s="1" t="s">
        <v>74</v>
      </c>
    </row>
    <row r="208" spans="2:32" ht="16.5" customHeight="1" thickBot="1">
      <c r="Q208" s="120" t="str">
        <f>IF(M209="希望します",AE209,AE208)</f>
        <v>公金受取口座とは、国や自治体から受ける給付金・還付金の入金先としてあらかじめ登録しておく口座です。</v>
      </c>
      <c r="R208" s="121"/>
      <c r="S208" s="121"/>
      <c r="T208" s="121"/>
      <c r="U208" s="121"/>
      <c r="V208" s="121"/>
      <c r="W208" s="121"/>
      <c r="X208" s="121"/>
      <c r="Y208" s="121"/>
      <c r="Z208" s="121"/>
      <c r="AA208" s="121"/>
      <c r="AB208" s="121"/>
      <c r="AC208" s="136"/>
      <c r="AE208" s="22" t="s">
        <v>135</v>
      </c>
      <c r="AF208" s="1"/>
    </row>
    <row r="209" spans="4:36" ht="16.5" customHeight="1" thickBot="1">
      <c r="D209" s="1" t="s">
        <v>75</v>
      </c>
      <c r="M209" s="141"/>
      <c r="N209" s="142"/>
      <c r="O209" s="143"/>
      <c r="P209" s="3"/>
      <c r="Q209" s="126"/>
      <c r="R209" s="127"/>
      <c r="S209" s="127"/>
      <c r="T209" s="127"/>
      <c r="U209" s="127"/>
      <c r="V209" s="127"/>
      <c r="W209" s="127"/>
      <c r="X209" s="127"/>
      <c r="Y209" s="127"/>
      <c r="Z209" s="127"/>
      <c r="AA209" s="127"/>
      <c r="AB209" s="127"/>
      <c r="AC209" s="137"/>
      <c r="AE209" s="22" t="s">
        <v>134</v>
      </c>
      <c r="AF209" s="1"/>
    </row>
    <row r="210" spans="4:36" ht="16.5" customHeight="1" thickBot="1">
      <c r="D210" s="1" t="s">
        <v>76</v>
      </c>
      <c r="M210" s="141"/>
      <c r="N210" s="142"/>
      <c r="O210" s="143"/>
      <c r="P210" s="3" t="s">
        <v>108</v>
      </c>
      <c r="Q210" s="1" t="s">
        <v>126</v>
      </c>
    </row>
    <row r="211" spans="4:36" ht="6.6" customHeight="1" thickBot="1">
      <c r="L211" s="10"/>
      <c r="M211" s="10"/>
      <c r="N211" s="10"/>
    </row>
    <row r="212" spans="4:36" ht="16.5" customHeight="1" thickBot="1">
      <c r="D212" s="1" t="s">
        <v>109</v>
      </c>
      <c r="R212" s="34"/>
    </row>
    <row r="213" spans="4:36" ht="16.5" customHeight="1" thickBot="1">
      <c r="D213" s="1" t="s">
        <v>76</v>
      </c>
      <c r="R213" s="185"/>
      <c r="S213" s="186"/>
      <c r="T213" s="186"/>
      <c r="U213" s="186"/>
      <c r="V213" s="186"/>
      <c r="W213" s="187"/>
    </row>
    <row r="214" spans="4:36" ht="16.5" customHeight="1" thickBot="1">
      <c r="D214" s="1" t="s">
        <v>110</v>
      </c>
      <c r="R214" s="32"/>
      <c r="AG214" s="23"/>
      <c r="AH214" s="23"/>
      <c r="AI214" s="23"/>
      <c r="AJ214" s="23"/>
    </row>
    <row r="215" spans="4:36" ht="16.5" customHeight="1" thickBot="1">
      <c r="D215" s="1" t="s">
        <v>77</v>
      </c>
      <c r="R215" s="185"/>
      <c r="S215" s="186"/>
      <c r="T215" s="186"/>
      <c r="U215" s="186"/>
      <c r="V215" s="186"/>
      <c r="W215" s="187"/>
      <c r="AG215" s="23"/>
      <c r="AH215" s="23"/>
      <c r="AI215" s="23"/>
      <c r="AJ215" s="23"/>
    </row>
    <row r="216" spans="4:36" ht="16.5" customHeight="1" thickBot="1">
      <c r="M216" s="25" t="s">
        <v>111</v>
      </c>
      <c r="N216" s="25"/>
      <c r="O216" s="7"/>
      <c r="P216" s="7"/>
      <c r="R216" s="25" t="s">
        <v>112</v>
      </c>
      <c r="S216" s="25"/>
      <c r="T216" s="25"/>
      <c r="U216" s="7"/>
      <c r="AA216" s="120" t="s">
        <v>113</v>
      </c>
      <c r="AB216" s="121"/>
      <c r="AC216" s="121"/>
      <c r="AD216" s="122"/>
      <c r="AE216" s="11"/>
      <c r="AG216" s="23"/>
      <c r="AH216" s="23"/>
      <c r="AI216" s="23"/>
      <c r="AJ216" s="23"/>
    </row>
    <row r="217" spans="4:36" ht="16.5" customHeight="1" thickBot="1">
      <c r="D217" s="1" t="str">
        <f>IF(M210="ゆうちょ銀行","ゆうちょ銀行の記号・番号","口座番号")</f>
        <v>口座番号</v>
      </c>
      <c r="M217" s="138"/>
      <c r="N217" s="139"/>
      <c r="O217" s="139"/>
      <c r="P217" s="140"/>
      <c r="Q217" s="4" t="s">
        <v>61</v>
      </c>
      <c r="R217" s="138"/>
      <c r="S217" s="139"/>
      <c r="T217" s="139"/>
      <c r="U217" s="140"/>
      <c r="AA217" s="123"/>
      <c r="AB217" s="124"/>
      <c r="AC217" s="124"/>
      <c r="AD217" s="125"/>
      <c r="AE217" s="11"/>
      <c r="AG217" s="23"/>
      <c r="AH217" s="23"/>
      <c r="AI217" s="23"/>
      <c r="AJ217" s="23"/>
    </row>
    <row r="218" spans="4:36" ht="16.5" customHeight="1" thickBot="1">
      <c r="M218" s="6" t="s">
        <v>8</v>
      </c>
      <c r="N218" s="6"/>
      <c r="O218" s="7"/>
      <c r="P218" s="7"/>
      <c r="R218" s="6" t="s">
        <v>9</v>
      </c>
      <c r="S218" s="6"/>
      <c r="T218" s="7"/>
      <c r="U218" s="7"/>
      <c r="AA218" s="123"/>
      <c r="AB218" s="124"/>
      <c r="AC218" s="124"/>
      <c r="AD218" s="125"/>
      <c r="AE218" s="11"/>
      <c r="AG218" s="23"/>
      <c r="AH218" s="23"/>
      <c r="AI218" s="23"/>
      <c r="AJ218" s="23"/>
    </row>
    <row r="219" spans="4:36" ht="16.5" customHeight="1" thickBot="1">
      <c r="D219" s="1" t="s">
        <v>78</v>
      </c>
      <c r="M219" s="144">
        <f t="shared" ref="M219" si="0">$P$24</f>
        <v>0</v>
      </c>
      <c r="N219" s="145"/>
      <c r="O219" s="145">
        <f t="shared" ref="O219" si="1">$P$24</f>
        <v>0</v>
      </c>
      <c r="P219" s="146"/>
      <c r="R219" s="144">
        <f t="shared" ref="R219" si="2">$U$24</f>
        <v>0</v>
      </c>
      <c r="S219" s="145"/>
      <c r="T219" s="145">
        <f t="shared" ref="T219" si="3">$U$24</f>
        <v>0</v>
      </c>
      <c r="U219" s="146"/>
      <c r="AA219" s="126"/>
      <c r="AB219" s="127"/>
      <c r="AC219" s="127"/>
      <c r="AD219" s="128"/>
      <c r="AE219" s="11"/>
      <c r="AG219" s="23"/>
      <c r="AH219" s="23"/>
      <c r="AI219" s="23"/>
      <c r="AJ219" s="23"/>
    </row>
    <row r="220" spans="4:36" ht="6.6" customHeight="1">
      <c r="P220" s="4"/>
      <c r="Q220" s="4"/>
      <c r="S220" s="4"/>
      <c r="T220" s="4"/>
      <c r="W220" s="11"/>
      <c r="X220" s="11"/>
      <c r="Y220" s="11"/>
      <c r="Z220" s="11"/>
      <c r="AA220" s="11"/>
      <c r="AB220" s="11"/>
      <c r="AC220" s="11"/>
      <c r="AD220" s="11"/>
      <c r="AE220" s="11"/>
      <c r="AG220" s="23"/>
      <c r="AH220" s="23"/>
      <c r="AI220" s="23"/>
      <c r="AJ220" s="23"/>
    </row>
    <row r="221" spans="4:36" ht="24.75" customHeight="1">
      <c r="D221" s="147" t="s">
        <v>116</v>
      </c>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c r="AB221" s="149"/>
      <c r="AC221" s="26"/>
      <c r="AI221" s="24"/>
    </row>
    <row r="222" spans="4:36" ht="16.5" customHeight="1">
      <c r="AG222" s="23"/>
      <c r="AH222" s="23"/>
      <c r="AI222" s="23"/>
      <c r="AJ222" s="23"/>
    </row>
    <row r="223" spans="4:36" ht="47.25" customHeight="1">
      <c r="D223" s="130" t="s">
        <v>362</v>
      </c>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c r="AC223" s="131"/>
      <c r="AD223" s="132"/>
      <c r="AI223" s="24"/>
    </row>
    <row r="224" spans="4:36" ht="6.6" customHeight="1" thickBot="1">
      <c r="AG224" s="23"/>
      <c r="AH224" s="23"/>
      <c r="AI224" s="23"/>
      <c r="AJ224" s="23"/>
    </row>
    <row r="225" spans="4:31" ht="22.2" customHeight="1" thickBot="1">
      <c r="D225" s="3" t="s">
        <v>122</v>
      </c>
      <c r="E225" s="27"/>
      <c r="F225" s="28"/>
      <c r="G225" s="28"/>
      <c r="H225" s="28"/>
      <c r="I225" s="28"/>
      <c r="J225" s="28"/>
      <c r="K225" s="28"/>
      <c r="L225" s="35"/>
      <c r="M225" s="30" t="s">
        <v>61</v>
      </c>
      <c r="N225" s="36">
        <v>1</v>
      </c>
      <c r="O225" s="28">
        <v>0</v>
      </c>
      <c r="P225" s="35"/>
      <c r="Q225" s="37" t="s">
        <v>61</v>
      </c>
      <c r="R225" s="36"/>
      <c r="S225" s="28"/>
      <c r="T225" s="28"/>
      <c r="U225" s="28"/>
      <c r="V225" s="29"/>
      <c r="W225" s="129" t="s">
        <v>155</v>
      </c>
      <c r="X225" s="129"/>
      <c r="Y225" s="129"/>
      <c r="Z225" s="129"/>
      <c r="AA225" s="129"/>
      <c r="AB225" s="129"/>
      <c r="AC225" s="129"/>
      <c r="AD225" s="129"/>
      <c r="AE225" s="8"/>
    </row>
    <row r="226" spans="4:31" ht="16.5" customHeight="1">
      <c r="W226" s="129"/>
      <c r="X226" s="129"/>
      <c r="Y226" s="129"/>
      <c r="Z226" s="129"/>
      <c r="AA226" s="129"/>
      <c r="AB226" s="129"/>
      <c r="AC226" s="129"/>
      <c r="AD226" s="129"/>
      <c r="AE226" s="8"/>
    </row>
    <row r="227" spans="4:31" ht="16.5" customHeight="1">
      <c r="E227" s="1" t="s">
        <v>177</v>
      </c>
    </row>
    <row r="228" spans="4:31" ht="16.5" customHeight="1">
      <c r="E228" s="1" t="s">
        <v>156</v>
      </c>
    </row>
  </sheetData>
  <mergeCells count="198">
    <mergeCell ref="C60:Z60"/>
    <mergeCell ref="D5:AB5"/>
    <mergeCell ref="D6:AB6"/>
    <mergeCell ref="D7:AB7"/>
    <mergeCell ref="D8:AB8"/>
    <mergeCell ref="P21:S21"/>
    <mergeCell ref="U21:X21"/>
    <mergeCell ref="P56:Q56"/>
    <mergeCell ref="R56:S56"/>
    <mergeCell ref="T56:W56"/>
    <mergeCell ref="N50:P50"/>
    <mergeCell ref="N52:X52"/>
    <mergeCell ref="N53:X53"/>
    <mergeCell ref="U31:X31"/>
    <mergeCell ref="T33:U33"/>
    <mergeCell ref="W33:X33"/>
    <mergeCell ref="V35:X35"/>
    <mergeCell ref="Q38:R38"/>
    <mergeCell ref="T38:U38"/>
    <mergeCell ref="P24:S24"/>
    <mergeCell ref="U24:X24"/>
    <mergeCell ref="T27:U27"/>
    <mergeCell ref="W27:X27"/>
    <mergeCell ref="U29:X29"/>
    <mergeCell ref="V14:AB14"/>
    <mergeCell ref="D64:AB64"/>
    <mergeCell ref="Q184:R184"/>
    <mergeCell ref="N40:P40"/>
    <mergeCell ref="N42:X42"/>
    <mergeCell ref="N43:X43"/>
    <mergeCell ref="N45:P45"/>
    <mergeCell ref="N47:X47"/>
    <mergeCell ref="N48:X48"/>
    <mergeCell ref="M154:P154"/>
    <mergeCell ref="Q154:T154"/>
    <mergeCell ref="M155:P155"/>
    <mergeCell ref="T184:U184"/>
    <mergeCell ref="Q58:T58"/>
    <mergeCell ref="X78:AD79"/>
    <mergeCell ref="M82:P82"/>
    <mergeCell ref="N83:P83"/>
    <mergeCell ref="F58:L58"/>
    <mergeCell ref="D65:AB65"/>
    <mergeCell ref="D66:AB66"/>
    <mergeCell ref="O71:T71"/>
    <mergeCell ref="O72:T72"/>
    <mergeCell ref="O69:T69"/>
    <mergeCell ref="V72:AD75"/>
    <mergeCell ref="S78:T78"/>
    <mergeCell ref="O73:P73"/>
    <mergeCell ref="O74:P74"/>
    <mergeCell ref="R83:AD84"/>
    <mergeCell ref="M92:P92"/>
    <mergeCell ref="U92:AD93"/>
    <mergeCell ref="M93:O93"/>
    <mergeCell ref="Q93:R93"/>
    <mergeCell ref="M95:P95"/>
    <mergeCell ref="S95:AB96"/>
    <mergeCell ref="X90:Y90"/>
    <mergeCell ref="M96:O96"/>
    <mergeCell ref="S76:T76"/>
    <mergeCell ref="O77:Q77"/>
    <mergeCell ref="S77:T77"/>
    <mergeCell ref="P78:Q78"/>
    <mergeCell ref="K112:M112"/>
    <mergeCell ref="M128:P128"/>
    <mergeCell ref="M129:P129"/>
    <mergeCell ref="Q129:T129"/>
    <mergeCell ref="K113:M113"/>
    <mergeCell ref="D138:AB138"/>
    <mergeCell ref="Z120:AD123"/>
    <mergeCell ref="M125:R125"/>
    <mergeCell ref="M124:R124"/>
    <mergeCell ref="Q128:T128"/>
    <mergeCell ref="M118:R118"/>
    <mergeCell ref="M119:O119"/>
    <mergeCell ref="M120:R120"/>
    <mergeCell ref="M130:O130"/>
    <mergeCell ref="M132:N132"/>
    <mergeCell ref="P132:Q132"/>
    <mergeCell ref="M133:X133"/>
    <mergeCell ref="M134:X134"/>
    <mergeCell ref="M103:O103"/>
    <mergeCell ref="Q108:T108"/>
    <mergeCell ref="O109:P109"/>
    <mergeCell ref="Q109:T109"/>
    <mergeCell ref="V106:AD109"/>
    <mergeCell ref="T90:W90"/>
    <mergeCell ref="Q103:R103"/>
    <mergeCell ref="V104:W104"/>
    <mergeCell ref="M105:N105"/>
    <mergeCell ref="M97:P97"/>
    <mergeCell ref="D99:AB99"/>
    <mergeCell ref="T103:W103"/>
    <mergeCell ref="M107:N107"/>
    <mergeCell ref="M108:N108"/>
    <mergeCell ref="M109:N109"/>
    <mergeCell ref="O105:P105"/>
    <mergeCell ref="Q105:T105"/>
    <mergeCell ref="O107:P107"/>
    <mergeCell ref="Q107:T107"/>
    <mergeCell ref="O108:P108"/>
    <mergeCell ref="AC95:AC96"/>
    <mergeCell ref="AC208:AC209"/>
    <mergeCell ref="R215:W215"/>
    <mergeCell ref="M180:P180"/>
    <mergeCell ref="Q180:T180"/>
    <mergeCell ref="M184:O184"/>
    <mergeCell ref="M181:N181"/>
    <mergeCell ref="P181:Q181"/>
    <mergeCell ref="M148:X148"/>
    <mergeCell ref="M131:O131"/>
    <mergeCell ref="D139:AB139"/>
    <mergeCell ref="T156:U156"/>
    <mergeCell ref="M157:O157"/>
    <mergeCell ref="M158:N158"/>
    <mergeCell ref="P158:Q158"/>
    <mergeCell ref="M159:X159"/>
    <mergeCell ref="M160:X160"/>
    <mergeCell ref="M161:R161"/>
    <mergeCell ref="R213:W213"/>
    <mergeCell ref="M143:P143"/>
    <mergeCell ref="Q143:T143"/>
    <mergeCell ref="M144:O144"/>
    <mergeCell ref="Q144:R144"/>
    <mergeCell ref="T144:U144"/>
    <mergeCell ref="M145:O145"/>
    <mergeCell ref="W185:X185"/>
    <mergeCell ref="W186:X186"/>
    <mergeCell ref="M179:P179"/>
    <mergeCell ref="Q208:AB209"/>
    <mergeCell ref="Q179:T179"/>
    <mergeCell ref="M210:O210"/>
    <mergeCell ref="M182:X182"/>
    <mergeCell ref="M209:O209"/>
    <mergeCell ref="M183:X183"/>
    <mergeCell ref="D196:AA196"/>
    <mergeCell ref="D198:AA198"/>
    <mergeCell ref="D192:AA192"/>
    <mergeCell ref="D194:AA194"/>
    <mergeCell ref="B166:C169"/>
    <mergeCell ref="O70:T70"/>
    <mergeCell ref="AA58:AD62"/>
    <mergeCell ref="M86:N86"/>
    <mergeCell ref="O86:P86"/>
    <mergeCell ref="Q86:T86"/>
    <mergeCell ref="U88:W88"/>
    <mergeCell ref="O75:T75"/>
    <mergeCell ref="O76:Q76"/>
    <mergeCell ref="M81:P81"/>
    <mergeCell ref="M135:R135"/>
    <mergeCell ref="D167:AB168"/>
    <mergeCell ref="M136:R136"/>
    <mergeCell ref="M146:N146"/>
    <mergeCell ref="P146:Q146"/>
    <mergeCell ref="M147:X147"/>
    <mergeCell ref="X156:Y156"/>
    <mergeCell ref="M149:R149"/>
    <mergeCell ref="M150:R150"/>
    <mergeCell ref="M151:R151"/>
    <mergeCell ref="M152:R152"/>
    <mergeCell ref="Q155:T155"/>
    <mergeCell ref="D166:AB166"/>
    <mergeCell ref="D169:AB169"/>
    <mergeCell ref="B138:C139"/>
    <mergeCell ref="B115:AB115"/>
    <mergeCell ref="Q130:R130"/>
    <mergeCell ref="M122:X122"/>
    <mergeCell ref="M123:X123"/>
    <mergeCell ref="T130:U130"/>
    <mergeCell ref="M121:N121"/>
    <mergeCell ref="P121:Q121"/>
    <mergeCell ref="M142:P142"/>
    <mergeCell ref="Q142:T142"/>
    <mergeCell ref="Z153:AD156"/>
    <mergeCell ref="Z158:AD163"/>
    <mergeCell ref="AA216:AD219"/>
    <mergeCell ref="W225:AD226"/>
    <mergeCell ref="D223:AD223"/>
    <mergeCell ref="P27:R27"/>
    <mergeCell ref="P33:R33"/>
    <mergeCell ref="M38:O38"/>
    <mergeCell ref="AC167:AC168"/>
    <mergeCell ref="W174:X174"/>
    <mergeCell ref="W177:X177"/>
    <mergeCell ref="W173:X173"/>
    <mergeCell ref="W188:X188"/>
    <mergeCell ref="L172:M172"/>
    <mergeCell ref="M162:R162"/>
    <mergeCell ref="M163:R163"/>
    <mergeCell ref="M164:R164"/>
    <mergeCell ref="M156:O156"/>
    <mergeCell ref="Q156:R156"/>
    <mergeCell ref="M217:P217"/>
    <mergeCell ref="R217:U217"/>
    <mergeCell ref="M219:P219"/>
    <mergeCell ref="R219:U219"/>
    <mergeCell ref="D221:AB221"/>
  </mergeCells>
  <phoneticPr fontId="1"/>
  <conditionalFormatting sqref="B60">
    <cfRule type="expression" dxfId="57" priority="324">
      <formula>$AG$38&lt;2</formula>
    </cfRule>
  </conditionalFormatting>
  <conditionalFormatting sqref="B178 M178 Q178 L179:X184 W185 Y185:AD185 D185:D186 W186:X186">
    <cfRule type="expression" dxfId="56" priority="15">
      <formula>$L$172="無"</formula>
    </cfRule>
  </conditionalFormatting>
  <conditionalFormatting sqref="B45:R45 B46:Y48 B49:U50 B51:Y53">
    <cfRule type="expression" dxfId="55" priority="276">
      <formula>$U$29=$AE$28</formula>
    </cfRule>
  </conditionalFormatting>
  <conditionalFormatting sqref="B18:X18">
    <cfRule type="expression" dxfId="54" priority="114">
      <formula>OR($U$31=$AE$32,$U$31=$AE$33,$U$31=$AE$34,$U$31=$AE$35)</formula>
    </cfRule>
  </conditionalFormatting>
  <conditionalFormatting sqref="B37:X37 B38:L38 P38:X38 B39:X44 B45:R45">
    <cfRule type="expression" dxfId="53" priority="273">
      <formula>OR($U$31=$AE$32,$U$31=$AE$33,$U$31=$AE$34,$U$31=$AE$35)</formula>
    </cfRule>
  </conditionalFormatting>
  <conditionalFormatting sqref="B46:X48 B49:U50 B51:X53">
    <cfRule type="expression" dxfId="52" priority="118">
      <formula>OR($U$31=$AE$32,$U$31=$AE$33,$U$31=$AE$34,$U$31=$AE$35)</formula>
    </cfRule>
  </conditionalFormatting>
  <conditionalFormatting sqref="B18:Y18">
    <cfRule type="expression" dxfId="51" priority="115">
      <formula>$U$29=$AE$28</formula>
    </cfRule>
  </conditionalFormatting>
  <conditionalFormatting sqref="B31:Y32 B33:P33 S33:Y33 B34:Y37 B38:M38 P38:Y38 B39:Y44">
    <cfRule type="expression" dxfId="50" priority="63">
      <formula>$U$29=$AE$28</formula>
    </cfRule>
  </conditionalFormatting>
  <conditionalFormatting sqref="B127:AC139">
    <cfRule type="expression" dxfId="49" priority="31">
      <formula>AND($K$112&lt;&gt;"",$AG$107=0)</formula>
    </cfRule>
  </conditionalFormatting>
  <conditionalFormatting sqref="B141:AD169">
    <cfRule type="expression" dxfId="48" priority="7">
      <formula>AND($K$112&lt;&gt;"",$AG$108=0)</formula>
    </cfRule>
  </conditionalFormatting>
  <conditionalFormatting sqref="C105 M105:T105">
    <cfRule type="expression" dxfId="47" priority="78">
      <formula>$Y$56="-"</formula>
    </cfRule>
  </conditionalFormatting>
  <conditionalFormatting sqref="C113">
    <cfRule type="expression" dxfId="46" priority="21">
      <formula>AND(VLOOKUP($AF$38,$AE$39:$AH$51,4,0)=1,$M$82="所得連動方式")</formula>
    </cfRule>
  </conditionalFormatting>
  <conditionalFormatting sqref="D90 T90:Z90">
    <cfRule type="expression" dxfId="45" priority="95">
      <formula>$U$88="いいえ"</formula>
    </cfRule>
  </conditionalFormatting>
  <conditionalFormatting sqref="D92:D93 M92:S93 U92:AD93">
    <cfRule type="expression" dxfId="44" priority="74">
      <formula>AND(COUNTIF($F$58:$Y$58,"*第二種*")=0,$F$58&lt;&gt;"")</formula>
    </cfRule>
  </conditionalFormatting>
  <conditionalFormatting sqref="D97 M97:P97 R97 AC97:AD97">
    <cfRule type="expression" dxfId="43" priority="75">
      <formula>AND($M$95="希望しません",COUNTIF($F$58:$Y$58,"*第二種*")=0,$F$58&lt;&gt;"")</formula>
    </cfRule>
  </conditionalFormatting>
  <conditionalFormatting sqref="D195 AB196">
    <cfRule type="expression" dxfId="42" priority="2">
      <formula>$O$71="博士前期・修士"</formula>
    </cfRule>
  </conditionalFormatting>
  <conditionalFormatting sqref="D96:K96 M96:O96">
    <cfRule type="expression" dxfId="41" priority="185">
      <formula>$M$95="希望しません"</formula>
    </cfRule>
  </conditionalFormatting>
  <conditionalFormatting sqref="D86:W86">
    <cfRule type="expression" dxfId="40" priority="178">
      <formula>$N$83="いいえ"</formula>
    </cfRule>
  </conditionalFormatting>
  <conditionalFormatting sqref="D212:W215">
    <cfRule type="expression" dxfId="39" priority="167">
      <formula>$M$210&lt;&gt;"銀行等"</formula>
    </cfRule>
  </conditionalFormatting>
  <conditionalFormatting sqref="D35:X35">
    <cfRule type="expression" dxfId="38" priority="279">
      <formula>OR($U$31=$AE$32,$U$31=$AE$33,$U$31=$AE$34)</formula>
    </cfRule>
  </conditionalFormatting>
  <conditionalFormatting sqref="D42:X43">
    <cfRule type="expression" dxfId="37" priority="280">
      <formula>$N$40=$AF$36</formula>
    </cfRule>
  </conditionalFormatting>
  <conditionalFormatting sqref="D47:X48">
    <cfRule type="expression" dxfId="36" priority="281">
      <formula>$N$45=$AF$36</formula>
    </cfRule>
  </conditionalFormatting>
  <conditionalFormatting sqref="D52:X53">
    <cfRule type="expression" dxfId="35" priority="282">
      <formula>$N$50=$AF$36</formula>
    </cfRule>
  </conditionalFormatting>
  <conditionalFormatting sqref="D196:AA196">
    <cfRule type="expression" dxfId="34" priority="1">
      <formula>$O$71="博士前期・修士"</formula>
    </cfRule>
  </conditionalFormatting>
  <conditionalFormatting sqref="D66:AC66">
    <cfRule type="expression" dxfId="33" priority="37">
      <formula>OR($F$58="第二種のみ","第二種への変更")</formula>
    </cfRule>
  </conditionalFormatting>
  <conditionalFormatting sqref="D81:AD90">
    <cfRule type="expression" dxfId="32" priority="10">
      <formula>OR($F$58="第二種のみ",$F$58="第二種への変更",$F$58="併用への変更（＋第二種）")</formula>
    </cfRule>
  </conditionalFormatting>
  <conditionalFormatting sqref="E61">
    <cfRule type="cellIs" dxfId="31" priority="36" operator="equal">
      <formula>0</formula>
    </cfRule>
  </conditionalFormatting>
  <conditionalFormatting sqref="E62:F62">
    <cfRule type="expression" dxfId="30" priority="328">
      <formula>$AG$38&lt;3</formula>
    </cfRule>
  </conditionalFormatting>
  <conditionalFormatting sqref="K113:M113">
    <cfRule type="expression" dxfId="29" priority="4">
      <formula>NOT(AND(IFERROR(VLOOKUP($AF$38,$AE$39:$AH$51,4,0),0)=1,$M$82="所得連動方式"))</formula>
    </cfRule>
  </conditionalFormatting>
  <conditionalFormatting sqref="M216:Q217">
    <cfRule type="expression" dxfId="28" priority="166">
      <formula>$M$210&lt;&gt;"ゆうちょ銀行"</formula>
    </cfRule>
  </conditionalFormatting>
  <conditionalFormatting sqref="M151:R152">
    <cfRule type="expression" dxfId="27" priority="29">
      <formula>$U$151="✓"</formula>
    </cfRule>
  </conditionalFormatting>
  <conditionalFormatting sqref="M163:R164">
    <cfRule type="expression" dxfId="26" priority="8">
      <formula>$U$163="✓"</formula>
    </cfRule>
  </conditionalFormatting>
  <conditionalFormatting sqref="N58 Q58:T58">
    <cfRule type="expression" dxfId="25" priority="33">
      <formula>RIGHTB($F$58,4)="のみ"</formula>
    </cfRule>
    <cfRule type="expression" dxfId="24" priority="106">
      <formula>AND($Y$56&lt;&gt;"-",$F$58&lt;&gt;"",COUNTIF($F$58,"併用*")=0)</formula>
    </cfRule>
  </conditionalFormatting>
  <conditionalFormatting sqref="P33 T33:U33 W33:X33">
    <cfRule type="expression" dxfId="23" priority="283">
      <formula>$U$31=$AE$32</formula>
    </cfRule>
  </conditionalFormatting>
  <conditionalFormatting sqref="V58 Y58">
    <cfRule type="expression" dxfId="22" priority="105">
      <formula>OR(AND($F$58&lt;&gt;"",COUNTIF($F$58,"併用*")=0),RIGHTB($F$58,4)="のみ")</formula>
    </cfRule>
    <cfRule type="expression" dxfId="21" priority="35">
      <formula>$Y$56&lt;&gt;"-"</formula>
    </cfRule>
    <cfRule type="expression" dxfId="20" priority="131">
      <formula>OR($Q$58="-",$Q$58="第二種")</formula>
    </cfRule>
  </conditionalFormatting>
  <conditionalFormatting sqref="V106:AD109 M107:T109 L109">
    <cfRule type="expression" dxfId="19" priority="81">
      <formula>$V$104="いいえ"</formula>
    </cfRule>
  </conditionalFormatting>
  <conditionalFormatting sqref="Y29:Z29 Z30:AC30">
    <cfRule type="expression" dxfId="18" priority="286">
      <formula>$U$29=$AE$28</formula>
    </cfRule>
  </conditionalFormatting>
  <conditionalFormatting sqref="Y173:AC173">
    <cfRule type="expression" dxfId="17" priority="349">
      <formula>NOT(AND($M$81&lt;&gt;"",$W$173="はい"))</formula>
    </cfRule>
  </conditionalFormatting>
  <conditionalFormatting sqref="Y185:AC185">
    <cfRule type="expression" dxfId="16" priority="351">
      <formula>NOT(AND($M$81&lt;&gt;"",$W$185="はい"))</formula>
    </cfRule>
  </conditionalFormatting>
  <conditionalFormatting sqref="AC95:AC96">
    <cfRule type="expression" dxfId="15" priority="149">
      <formula>$M$95&lt;&gt;"希望します"</formula>
    </cfRule>
  </conditionalFormatting>
  <conditionalFormatting sqref="AC208:AC209">
    <cfRule type="expression" dxfId="14" priority="164">
      <formula>$M$209&lt;&gt;"希望します"</formula>
    </cfRule>
  </conditionalFormatting>
  <conditionalFormatting sqref="AD173">
    <cfRule type="expression" dxfId="13" priority="369">
      <formula>NOT(AND($M$81&lt;&gt;"",$W$173="はい"))</formula>
    </cfRule>
  </conditionalFormatting>
  <conditionalFormatting sqref="AD185">
    <cfRule type="expression" dxfId="12" priority="370">
      <formula>NOT(AND($M$81&lt;&gt;"",$W$185="はい"))</formula>
    </cfRule>
  </conditionalFormatting>
  <dataValidations count="40">
    <dataValidation type="list" allowBlank="1" showInputMessage="1" showErrorMessage="1" sqref="M209:O209" xr:uid="{6E8E1BCC-FA95-4009-818A-54ADF4AACFA5}">
      <formula1>"希望しません,希望します"</formula1>
    </dataValidation>
    <dataValidation imeMode="halfAlpha" operator="equal" allowBlank="1" showInputMessage="1" showErrorMessage="1" sqref="R217:U217 T33:U33 W33:X33 Q38:R38 T38:U38" xr:uid="{12AC6AD8-CB9D-4C30-B464-2C8E945A6DD6}"/>
    <dataValidation type="list" allowBlank="1" showInputMessage="1" showErrorMessage="1" sqref="M210:O210" xr:uid="{94491EB7-2F64-4710-8422-6E820C9B934F}">
      <formula1>"銀行等,ゆうちょ銀行"</formula1>
    </dataValidation>
    <dataValidation type="list" allowBlank="1" showInputMessage="1" showErrorMessage="1" sqref="L98:O98 M97:P97" xr:uid="{13B6723F-8C9C-4B56-A7BE-8329814C5569}">
      <formula1>"利率固定方式,利率見直し方式"</formula1>
    </dataValidation>
    <dataValidation type="list" allowBlank="1" showInputMessage="1" showErrorMessage="1" sqref="B201:B206 U151 U163" xr:uid="{B99E076A-ADDE-4E7F-A583-80563A51AE55}">
      <formula1>"✓"</formula1>
    </dataValidation>
    <dataValidation type="list" allowBlank="1" showInputMessage="1" showErrorMessage="1" sqref="N83:P83 W185:X186 W173:X174 W177:X177 J56:L56 AC208:AC209 U88:W88 V104 AD185 W188:X188 AD173" xr:uid="{E710254A-8289-4798-8A62-AF72074776D1}">
      <formula1>"はい,いいえ"</formula1>
    </dataValidation>
    <dataValidation type="textLength" imeMode="disabled" operator="equal" allowBlank="1" showInputMessage="1" showErrorMessage="1" sqref="M158:N158 M121:N121 M90:N90 M146:N146 M88:N88 M132:N132 M181:N181" xr:uid="{7252F4FF-EE76-44BB-857F-7461EE99BD3E}">
      <formula1>3</formula1>
    </dataValidation>
    <dataValidation type="textLength" imeMode="disabled" operator="equal" allowBlank="1" showInputMessage="1" showErrorMessage="1" sqref="O88:P88 O90:P90" xr:uid="{6386DE24-6267-44E8-9D83-B623864A86F8}">
      <formula1>2</formula1>
    </dataValidation>
    <dataValidation type="textLength" imeMode="disabled" operator="equal" allowBlank="1" showInputMessage="1" showErrorMessage="1" sqref="Q88:T88 Q90:S90" xr:uid="{9D52F45D-2D25-4260-8055-8DF84B9A0B01}">
      <formula1>6</formula1>
    </dataValidation>
    <dataValidation type="list" allowBlank="1" showInputMessage="1" showErrorMessage="1" sqref="M92:P92" xr:uid="{9C15B427-8EE5-4810-87AD-D11C36D80659}">
      <formula1>"5万円,8万円,10万円,13万円,15万円"</formula1>
    </dataValidation>
    <dataValidation type="list" allowBlank="1" showInputMessage="1" showErrorMessage="1" sqref="M96:O96" xr:uid="{480462BA-6E09-4BF4-95DF-61D9E2119A97}">
      <formula1>"10万円,20万円,30万円,40万円,50万円"</formula1>
    </dataValidation>
    <dataValidation type="list" allowBlank="1" showInputMessage="1" showErrorMessage="1" sqref="M119:O119" xr:uid="{0E572212-AA8F-4585-BFA5-34A1F6137043}">
      <formula1>"男,女,回答したくない"</formula1>
    </dataValidation>
    <dataValidation imeMode="disabled" allowBlank="1" showInputMessage="1" showErrorMessage="1" sqref="M124:R124 M135:R135 M149:R149 M161:R161" xr:uid="{6F148850-BF37-4D19-AB4D-99BC85A82BC9}"/>
    <dataValidation type="textLength" imeMode="disabled" operator="equal" allowBlank="1" showInputMessage="1" showErrorMessage="1" sqref="M125:R125 M162:R162 M136:R136 M150:R150 M166:R169" xr:uid="{5EEC6879-8ECA-4D45-B41E-3D58628B4B1D}">
      <formula1>11</formula1>
    </dataValidation>
    <dataValidation type="list" allowBlank="1" showInputMessage="1" showErrorMessage="1" sqref="L172:M172" xr:uid="{0BD73C21-6092-4A58-AFCF-C340F9A8A9D1}">
      <formula1>"有,無"</formula1>
    </dataValidation>
    <dataValidation type="textLength" imeMode="disabled" operator="equal" allowBlank="1" showInputMessage="1" showErrorMessage="1" sqref="P121:Q121 P132:Q132 P146:Q146 P158:Q158 P181:Q181" xr:uid="{528522D5-B9B1-4307-A293-FD9DC58170ED}">
      <formula1>4</formula1>
    </dataValidation>
    <dataValidation imeMode="fullKatakana" allowBlank="1" showInputMessage="1" showErrorMessage="1" sqref="P24:S24 U24:X24 M129:T129 M143:T143 M155:T155 M180:T180" xr:uid="{F58D8016-B181-43DA-9E30-FC7AFA82EBFB}"/>
    <dataValidation type="textLength" imeMode="hiragana" operator="equal" allowBlank="1" showInputMessage="1" showErrorMessage="1" sqref="R212 R214" xr:uid="{B069DF57-308A-4872-A89A-6B112B590F4E}">
      <formula1>1</formula1>
    </dataValidation>
    <dataValidation type="textLength" imeMode="halfAlpha" operator="equal" allowBlank="1" showInputMessage="1" showErrorMessage="1" errorTitle="半角入力" error="BまたはM+半角6桁の番号で入力してください。" sqref="O70:T70" xr:uid="{70B34DC3-FC39-44CC-BC23-9292C6919E4F}">
      <formula1>7</formula1>
    </dataValidation>
    <dataValidation type="list" allowBlank="1" showInputMessage="1" showErrorMessage="1" sqref="M81:P81" xr:uid="{CB5FBCDC-FD66-489D-A0BF-EFD352FD2934}">
      <formula1>INDIRECT($AE$82)</formula1>
    </dataValidation>
    <dataValidation type="list" allowBlank="1" showInputMessage="1" showErrorMessage="1" sqref="U31" xr:uid="{B78660EA-AAEC-43AD-94BF-109A9884FEF1}">
      <formula1>$AE$32:$AE$36</formula1>
    </dataValidation>
    <dataValidation type="list" allowBlank="1" showInputMessage="1" showErrorMessage="1" sqref="U29" xr:uid="{2727B994-F9CC-488A-B4FC-1DE058BDE772}">
      <formula1>$AE$28:$AE$29</formula1>
    </dataValidation>
    <dataValidation type="list" allowBlank="1" showInputMessage="1" showErrorMessage="1" sqref="AC138:AC139 AC99 AC64:AC66 N50 AC115 N45 N40 AC166:AC167 AC169 V35 AC95:AC96 AC5:AC8 AC221" xr:uid="{4C8FBEB6-E795-477E-989B-62D530227CCC}">
      <formula1>$AF$35:$AF$36</formula1>
    </dataValidation>
    <dataValidation type="list" allowBlank="1" showInputMessage="1" showErrorMessage="1" sqref="K113:M113" xr:uid="{173F784A-CCC5-4B1B-A01E-E1D2B9D8F47F}">
      <formula1>その他</formula1>
    </dataValidation>
    <dataValidation type="list" allowBlank="1" showInputMessage="1" showErrorMessage="1" sqref="Y58" xr:uid="{AD8F51A0-569B-4F07-A1AF-611C81715B38}">
      <formula1>"第二種,-"</formula1>
    </dataValidation>
    <dataValidation type="list" allowBlank="1" showInputMessage="1" showErrorMessage="1" sqref="M82:P82" xr:uid="{70F647A2-2262-4D86-8DD4-A6150AF308B4}">
      <formula1>INDIRECT($AE$85)</formula1>
    </dataValidation>
    <dataValidation type="list" allowBlank="1" showInputMessage="1" showErrorMessage="1" sqref="T103:W103" xr:uid="{B0DB3D91-E682-478D-9DE8-168825DB6919}">
      <formula1>"高等学校,高等専門学校,短期大学,大学,大学院,専修学校（高等課程）,専修学校（専門課程）"</formula1>
    </dataValidation>
    <dataValidation type="list" allowBlank="1" showInputMessage="1" showErrorMessage="1" sqref="K112:M112" xr:uid="{817F6442-2682-4FDD-8384-729912996F55}">
      <formula1>INDIRECT($AE$107)</formula1>
    </dataValidation>
    <dataValidation type="list" allowBlank="1" showInputMessage="1" showErrorMessage="1" sqref="F58" xr:uid="{2DA8DE28-C70A-47BF-98E2-B77DAA434DC6}">
      <formula1>INDIRECT($AE$56)</formula1>
    </dataValidation>
    <dataValidation type="list" allowBlank="1" showInputMessage="1" showErrorMessage="1" sqref="O71:T71" xr:uid="{25A17EBD-5DA9-467C-93C3-F6B521640B13}">
      <formula1>INDIRECT($AE$71)</formula1>
    </dataValidation>
    <dataValidation type="list" allowBlank="1" showInputMessage="1" showErrorMessage="1" sqref="Q58" xr:uid="{27FC01E1-B02A-411F-9C66-C627E52353E5}">
      <formula1>INDIRECT($AE$63)</formula1>
    </dataValidation>
    <dataValidation type="textLength" imeMode="halfAlpha" operator="equal" allowBlank="1" showInputMessage="1" showErrorMessage="1" sqref="P27:R27 M144:O144 M156:O156 M130:O130 P33:R33 M184:O184 M38:O38" xr:uid="{AF9F6596-8047-46F8-B5A2-6242DF7E67E1}">
      <formula1>4</formula1>
    </dataValidation>
    <dataValidation imeMode="disabled" operator="equal" allowBlank="1" showInputMessage="1" showErrorMessage="1" sqref="M152:R152 M164:R164 A170:AC170" xr:uid="{39AD5071-61F8-4439-B676-6B5ABC241174}"/>
    <dataValidation type="list" allowBlank="1" showInputMessage="1" showErrorMessage="1" sqref="M95:P95" xr:uid="{C56BE256-97AE-4F3F-B6DE-B2B6484206E6}">
      <formula1>"希望します,希望しません"</formula1>
    </dataValidation>
    <dataValidation imeMode="halfAlpha" operator="lessThanOrEqual" allowBlank="1" showInputMessage="1" showErrorMessage="1" sqref="M217:P217" xr:uid="{E34F5A41-579B-4712-B994-01452280F005}"/>
    <dataValidation imeMode="halfAlpha" allowBlank="1" showInputMessage="1" showErrorMessage="1" sqref="T27:U27 W27:X27 O73:P74 O76:Q77 S76:T78 P78:Q78 T90:Z90 M93:O93 Q93:R93 M103:O103 Q103:R103 Q130:R130 T130:U130 Q144:R144 T144:U144 Q156:R156 T156:U156 Q184:R184 T184:U184" xr:uid="{8A8C7EA9-E7BD-4594-B912-E2A784297D61}"/>
    <dataValidation type="textLength" imeMode="halfAlpha" operator="equal" allowBlank="1" showInputMessage="1" showErrorMessage="1" sqref="R56:S56 O86:P86 O107:P109" xr:uid="{3F1242B4-9E9C-4EC3-B8A2-BAE858DFAEE7}">
      <formula1>2</formula1>
    </dataValidation>
    <dataValidation type="textLength" imeMode="halfAlpha" operator="equal" allowBlank="1" showInputMessage="1" showErrorMessage="1" sqref="P56:Q56 M86:N86 M107:N109" xr:uid="{84155B02-91C6-418C-889F-777826A9357E}">
      <formula1>3</formula1>
    </dataValidation>
    <dataValidation type="textLength" imeMode="halfAlpha" operator="equal" allowBlank="1" showInputMessage="1" showErrorMessage="1" sqref="T56:W56 Q86:T86 Q107:T109" xr:uid="{938C1893-15B0-4609-BFA9-B61A9032FF2F}">
      <formula1>6</formula1>
    </dataValidation>
    <dataValidation operator="equal" allowBlank="1" showInputMessage="1" showErrorMessage="1" sqref="M151:R151 M163:R163" xr:uid="{4F3158E3-25BC-4741-8CAB-4301D37696C1}"/>
  </dataValidations>
  <printOptions horizontalCentered="1"/>
  <pageMargins left="0.21" right="0.21" top="0.41" bottom="0.11811023622047245" header="0.15748031496062992" footer="7.874015748031496E-2"/>
  <pageSetup paperSize="9" scale="70" fitToWidth="0" fitToHeight="0" orientation="portrait" horizontalDpi="300" verticalDpi="300" r:id="rId1"/>
  <rowBreaks count="4" manualBreakCount="4">
    <brk id="66" max="29" man="1"/>
    <brk id="109" max="29" man="1"/>
    <brk id="169" max="29" man="1"/>
    <brk id="228" max="2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F36D-1671-467B-B0D2-E4E1048E2592}">
  <dimension ref="B1:AL58"/>
  <sheetViews>
    <sheetView showGridLines="0" zoomScaleNormal="100" workbookViewId="0">
      <selection activeCell="F2" sqref="F2"/>
    </sheetView>
  </sheetViews>
  <sheetFormatPr defaultColWidth="9" defaultRowHeight="16.5" customHeight="1"/>
  <cols>
    <col min="1" max="1" width="1.77734375" style="1" customWidth="1"/>
    <col min="2" max="2" width="3.109375" style="1" customWidth="1"/>
    <col min="3" max="3" width="1.33203125" style="1" customWidth="1"/>
    <col min="4" max="4" width="3.109375" style="1" customWidth="1"/>
    <col min="5" max="24" width="3.6640625" style="1" customWidth="1"/>
    <col min="25" max="28" width="9" style="1"/>
    <col min="29" max="29" width="12" style="1" bestFit="1" customWidth="1"/>
    <col min="30" max="30" width="9" style="1" customWidth="1"/>
    <col min="31" max="31" width="8.44140625" style="1" customWidth="1"/>
    <col min="32" max="35" width="9" style="22" customWidth="1"/>
    <col min="36" max="38" width="9" style="22"/>
    <col min="39" max="16384" width="9" style="1"/>
  </cols>
  <sheetData>
    <row r="1" spans="2:37" ht="16.5" customHeight="1">
      <c r="B1" s="1" t="s">
        <v>141</v>
      </c>
    </row>
    <row r="2" spans="2:37" ht="41.25" customHeight="1">
      <c r="B2" s="12" t="s">
        <v>142</v>
      </c>
      <c r="C2" s="12"/>
      <c r="D2" s="12"/>
      <c r="E2" s="12"/>
      <c r="F2" s="12"/>
      <c r="G2" s="12"/>
      <c r="H2" s="12"/>
      <c r="I2" s="12"/>
      <c r="J2" s="12"/>
      <c r="K2" s="12"/>
      <c r="L2" s="12"/>
      <c r="M2" s="12"/>
      <c r="N2" s="12"/>
      <c r="O2" s="12"/>
      <c r="P2" s="12"/>
      <c r="Q2" s="12"/>
      <c r="R2" s="7"/>
      <c r="S2" s="7"/>
      <c r="T2" s="7"/>
      <c r="U2" s="7"/>
      <c r="V2" s="7"/>
      <c r="W2" s="7"/>
      <c r="X2" s="7"/>
      <c r="Y2" s="7"/>
      <c r="Z2" s="7"/>
      <c r="AA2" s="7"/>
      <c r="AB2" s="7"/>
      <c r="AC2" s="7"/>
      <c r="AD2" s="7"/>
      <c r="AE2" s="1" t="s">
        <v>269</v>
      </c>
    </row>
    <row r="3" spans="2:37" ht="10.95" customHeight="1" thickBot="1">
      <c r="B3" s="12"/>
      <c r="C3" s="12"/>
      <c r="D3" s="12"/>
      <c r="E3" s="12"/>
      <c r="F3" s="12"/>
      <c r="G3" s="12"/>
      <c r="H3" s="12"/>
      <c r="I3" s="12"/>
      <c r="J3" s="12"/>
      <c r="K3" s="12"/>
      <c r="L3" s="12"/>
      <c r="M3" s="12"/>
      <c r="N3" s="12"/>
      <c r="O3" s="12"/>
      <c r="P3" s="12"/>
      <c r="Q3" s="12"/>
      <c r="R3" s="7"/>
      <c r="S3" s="7"/>
      <c r="T3" s="7"/>
      <c r="U3" s="7"/>
      <c r="V3" s="7"/>
      <c r="W3" s="7"/>
      <c r="X3" s="7"/>
      <c r="Y3" s="7"/>
      <c r="Z3" s="7"/>
      <c r="AA3" s="7"/>
      <c r="AB3" s="7"/>
      <c r="AC3" s="7"/>
      <c r="AD3" s="7"/>
      <c r="AE3" s="79" t="s">
        <v>308</v>
      </c>
      <c r="AF3" s="22" t="s">
        <v>4</v>
      </c>
      <c r="AG3" s="22" t="s">
        <v>347</v>
      </c>
      <c r="AH3" s="68" t="s">
        <v>308</v>
      </c>
      <c r="AI3" s="22" t="s">
        <v>349</v>
      </c>
    </row>
    <row r="4" spans="2:37" ht="22.2" customHeight="1" thickBot="1">
      <c r="B4" s="12"/>
      <c r="C4" s="12"/>
      <c r="D4" s="12"/>
      <c r="E4" s="12"/>
      <c r="F4" s="12"/>
      <c r="G4" s="12"/>
      <c r="H4" s="12"/>
      <c r="I4" s="12"/>
      <c r="J4" s="78"/>
      <c r="K4" s="39" t="s">
        <v>306</v>
      </c>
      <c r="L4" s="220" t="e">
        <f>VLOOKUP(LEFTB(入力用!O73),$AE$3:$AF$5,2,0)&amp;入力用!O74</f>
        <v>#N/A</v>
      </c>
      <c r="M4" s="220"/>
      <c r="N4" s="44"/>
      <c r="O4" s="39" t="s">
        <v>166</v>
      </c>
      <c r="P4" s="220" t="str">
        <f>RIGHTB(入力用!O73)&amp;"系"</f>
        <v>系</v>
      </c>
      <c r="Q4" s="220"/>
      <c r="R4" s="38"/>
      <c r="S4" s="38"/>
      <c r="T4" s="39" t="s">
        <v>143</v>
      </c>
      <c r="U4" s="40">
        <f>入力用!O70</f>
        <v>0</v>
      </c>
      <c r="V4" s="38"/>
      <c r="W4" s="38"/>
      <c r="X4" s="38"/>
      <c r="Y4" s="39" t="s">
        <v>144</v>
      </c>
      <c r="Z4" s="41" t="str">
        <f>入力用!P21&amp;"　"&amp;入力用!U21</f>
        <v>　</v>
      </c>
      <c r="AA4" s="38"/>
      <c r="AB4" s="38"/>
      <c r="AC4" s="38"/>
      <c r="AD4" s="80">
        <f>入力用!U29</f>
        <v>0</v>
      </c>
      <c r="AE4" s="79" t="s">
        <v>309</v>
      </c>
      <c r="AF4" s="22" t="s">
        <v>4</v>
      </c>
      <c r="AG4" s="22" t="s">
        <v>347</v>
      </c>
      <c r="AH4" s="68" t="s">
        <v>309</v>
      </c>
      <c r="AI4" s="22" t="s">
        <v>350</v>
      </c>
    </row>
    <row r="5" spans="2:37" ht="7.2" customHeight="1">
      <c r="D5" s="8"/>
      <c r="E5" s="8"/>
      <c r="F5" s="8"/>
      <c r="G5" s="8"/>
      <c r="H5" s="8"/>
      <c r="I5" s="8"/>
      <c r="J5" s="8"/>
      <c r="K5" s="8"/>
      <c r="L5" s="8"/>
      <c r="M5" s="8"/>
      <c r="N5" s="8"/>
      <c r="O5" s="8"/>
      <c r="P5" s="8"/>
      <c r="Q5" s="8"/>
      <c r="R5" s="8"/>
      <c r="S5" s="8"/>
      <c r="T5" s="8"/>
      <c r="U5" s="8"/>
      <c r="V5" s="8"/>
      <c r="W5" s="8"/>
      <c r="X5" s="8"/>
      <c r="Y5" s="8"/>
      <c r="Z5" s="8"/>
      <c r="AA5" s="8"/>
      <c r="AB5" s="8"/>
      <c r="AC5" s="4"/>
      <c r="AD5" s="19"/>
      <c r="AE5" s="79" t="s">
        <v>310</v>
      </c>
      <c r="AF5" s="22" t="s">
        <v>307</v>
      </c>
      <c r="AG5" s="22" t="s">
        <v>348</v>
      </c>
      <c r="AH5" s="68" t="s">
        <v>274</v>
      </c>
      <c r="AI5" s="22" t="s">
        <v>351</v>
      </c>
    </row>
    <row r="6" spans="2:37" ht="16.5" customHeight="1" thickBot="1">
      <c r="B6" s="1" t="s">
        <v>147</v>
      </c>
      <c r="R6" s="113"/>
      <c r="S6" s="113"/>
      <c r="T6" s="113"/>
      <c r="AF6" s="1"/>
      <c r="AG6" s="1"/>
      <c r="AH6" s="68" t="s">
        <v>354</v>
      </c>
      <c r="AI6" s="22" t="s">
        <v>352</v>
      </c>
    </row>
    <row r="7" spans="2:37" ht="16.5" customHeight="1" thickBot="1">
      <c r="E7" s="3" t="s">
        <v>189</v>
      </c>
      <c r="F7" s="144">
        <f>入力用!$F$58</f>
        <v>0</v>
      </c>
      <c r="G7" s="145"/>
      <c r="H7" s="145"/>
      <c r="I7" s="145"/>
      <c r="J7" s="145"/>
      <c r="K7" s="145"/>
      <c r="L7" s="146"/>
      <c r="P7" s="3" t="s">
        <v>159</v>
      </c>
      <c r="Q7" s="144" t="str">
        <f>IF(入力用!$Q$58="","-",入力用!$Q$58)</f>
        <v>-</v>
      </c>
      <c r="R7" s="145"/>
      <c r="S7" s="145"/>
      <c r="T7" s="146"/>
      <c r="X7" s="3" t="s">
        <v>160</v>
      </c>
      <c r="Y7" s="101" t="str">
        <f>IF(入力用!$Y$58="","-",入力用!$Y$58)</f>
        <v>-</v>
      </c>
      <c r="AA7" s="11"/>
      <c r="AF7" s="1"/>
      <c r="AG7" s="1"/>
      <c r="AH7" s="68" t="s">
        <v>310</v>
      </c>
      <c r="AI7" s="22" t="s">
        <v>353</v>
      </c>
      <c r="AK7" s="1"/>
    </row>
    <row r="8" spans="2:37" ht="16.5" customHeight="1" thickBot="1">
      <c r="D8" s="3" t="s">
        <v>327</v>
      </c>
      <c r="E8" s="1" t="str">
        <f>入力用!C60</f>
        <v/>
      </c>
      <c r="F8" s="10"/>
      <c r="G8" s="10"/>
      <c r="H8" s="10"/>
      <c r="I8" s="10"/>
      <c r="J8" s="10"/>
      <c r="K8" s="10"/>
      <c r="L8" s="10"/>
      <c r="P8" s="3"/>
      <c r="Q8" s="10"/>
      <c r="R8" s="10"/>
      <c r="S8" s="10"/>
      <c r="T8" s="10"/>
      <c r="X8" s="3"/>
      <c r="Y8" s="4"/>
      <c r="AA8" s="11"/>
      <c r="AC8" s="3" t="s">
        <v>370</v>
      </c>
      <c r="AD8" s="101" t="str">
        <f>入力用!Y56</f>
        <v>-</v>
      </c>
      <c r="AF8" s="1"/>
      <c r="AG8" s="1"/>
      <c r="AH8" s="68"/>
      <c r="AK8" s="1"/>
    </row>
    <row r="9" spans="2:37" ht="7.2" customHeight="1" thickBot="1">
      <c r="D9" s="8"/>
      <c r="E9" s="8"/>
      <c r="F9" s="8"/>
      <c r="G9" s="8"/>
      <c r="I9" s="3"/>
      <c r="K9" s="8"/>
      <c r="L9" s="8"/>
      <c r="M9" s="8"/>
      <c r="N9" s="8"/>
      <c r="O9" s="8"/>
      <c r="P9" s="8"/>
      <c r="Q9" s="8"/>
      <c r="R9" s="8"/>
      <c r="S9" s="8"/>
      <c r="T9" s="8"/>
      <c r="U9" s="8"/>
      <c r="V9" s="8"/>
      <c r="W9" s="8"/>
      <c r="X9" s="8"/>
      <c r="Y9" s="8"/>
      <c r="Z9" s="8"/>
      <c r="AA9" s="8"/>
      <c r="AB9" s="8"/>
      <c r="AC9" s="4"/>
      <c r="AD9" s="19"/>
      <c r="AF9" s="1"/>
      <c r="AG9" s="1"/>
    </row>
    <row r="10" spans="2:37" ht="16.5" customHeight="1" thickBot="1">
      <c r="C10" s="1" t="str">
        <f>IF(COUNTIF(入力用!F58,"*授業料後払い*")&gt;0,"生活費奨学金貸与月額","第一種奨学金貸与月額")</f>
        <v>第一種奨学金貸与月額</v>
      </c>
      <c r="F10" s="10"/>
      <c r="G10" s="10"/>
      <c r="J10" s="144" t="str">
        <f>IF(入力用!M81="","-",入力用!M81)</f>
        <v>-</v>
      </c>
      <c r="K10" s="145"/>
      <c r="L10" s="145"/>
      <c r="M10" s="146"/>
      <c r="O10" s="1" t="s">
        <v>44</v>
      </c>
      <c r="R10" s="4"/>
      <c r="U10" s="144" t="str">
        <f>IF(入力用!M92="","-",入力用!M92)</f>
        <v>-</v>
      </c>
      <c r="V10" s="145"/>
      <c r="W10" s="145"/>
      <c r="X10" s="146"/>
      <c r="Y10" s="48"/>
      <c r="Z10" s="1" t="s">
        <v>46</v>
      </c>
      <c r="AC10" s="49" t="str">
        <f>IF(入力用!M95="","未記入",IF(入力用!M95="希望します","あり","なし"))</f>
        <v>未記入</v>
      </c>
      <c r="AF10"/>
      <c r="AG10"/>
      <c r="AH10"/>
      <c r="AI10" s="23"/>
      <c r="AJ10" s="23"/>
    </row>
    <row r="11" spans="2:37" ht="16.5" customHeight="1" thickBot="1">
      <c r="C11" s="1" t="s">
        <v>175</v>
      </c>
      <c r="F11" s="10"/>
      <c r="G11" s="10"/>
      <c r="J11" s="176" t="str">
        <f>IF(入力用!M81="","-",入力用!$K$112)</f>
        <v>-</v>
      </c>
      <c r="K11" s="177"/>
      <c r="L11" s="177"/>
      <c r="M11" s="178"/>
      <c r="O11" s="1" t="s">
        <v>175</v>
      </c>
      <c r="R11" s="4"/>
      <c r="U11" s="144" t="str">
        <f>IF(入力用!M92="","-",IF(入力用!$K$113&lt;&gt;"",入力用!$K$113,入力用!$K$112))</f>
        <v>-</v>
      </c>
      <c r="V11" s="145"/>
      <c r="W11" s="145"/>
      <c r="X11" s="146"/>
      <c r="Y11" s="48"/>
      <c r="Z11" s="1" t="s">
        <v>305</v>
      </c>
      <c r="AC11" s="49" t="str">
        <f>IF(入力用!M96="","-",入力用!M96)</f>
        <v>-</v>
      </c>
      <c r="AF11"/>
      <c r="AG11"/>
      <c r="AH11"/>
      <c r="AI11" s="23"/>
      <c r="AJ11" s="23"/>
    </row>
    <row r="12" spans="2:37" ht="16.5" customHeight="1" thickBot="1">
      <c r="C12" s="1" t="s">
        <v>314</v>
      </c>
      <c r="F12" s="10"/>
      <c r="G12" s="10"/>
      <c r="J12" s="176" t="str">
        <f>IF(入力用!N83="","-",入力用!N83)</f>
        <v>-</v>
      </c>
      <c r="K12" s="177"/>
      <c r="L12" s="177"/>
      <c r="M12" s="178"/>
      <c r="N12" s="4"/>
      <c r="O12" s="1" t="s">
        <v>316</v>
      </c>
      <c r="U12" s="176" t="str">
        <f>入力用!M93&amp;"年"&amp;入力用!Q93&amp;"月"</f>
        <v>年月</v>
      </c>
      <c r="V12" s="177"/>
      <c r="W12" s="177"/>
      <c r="X12" s="178"/>
      <c r="AC12" s="10"/>
      <c r="AE12"/>
      <c r="AF12"/>
      <c r="AG12"/>
      <c r="AH12"/>
      <c r="AI12" s="23"/>
      <c r="AJ12" s="23"/>
    </row>
    <row r="13" spans="2:37" ht="16.5" customHeight="1" thickBot="1">
      <c r="C13" s="1" t="s">
        <v>315</v>
      </c>
      <c r="F13" s="10"/>
      <c r="G13" s="10"/>
      <c r="J13" s="176" t="str">
        <f>IF(入力用!U88="","-",入力用!U88)</f>
        <v>-</v>
      </c>
      <c r="K13" s="177"/>
      <c r="L13" s="177"/>
      <c r="M13" s="178"/>
      <c r="N13" s="4"/>
      <c r="AC13" s="10"/>
      <c r="AE13"/>
      <c r="AF13"/>
      <c r="AG13"/>
      <c r="AH13"/>
      <c r="AI13" s="23"/>
      <c r="AJ13" s="23"/>
    </row>
    <row r="14" spans="2:37" ht="7.2" customHeight="1">
      <c r="D14" s="8"/>
      <c r="E14" s="8"/>
      <c r="F14" s="8"/>
      <c r="G14" s="8"/>
      <c r="H14" s="22"/>
      <c r="I14" s="8"/>
      <c r="J14" s="8"/>
      <c r="L14" s="8"/>
      <c r="N14" s="8"/>
      <c r="O14" s="8"/>
      <c r="P14" s="8"/>
      <c r="Q14" s="8"/>
      <c r="AA14" s="8"/>
      <c r="AB14" s="8"/>
      <c r="AC14" s="4"/>
      <c r="AD14" s="19"/>
      <c r="AF14" s="1"/>
      <c r="AG14" s="1"/>
      <c r="AH14" s="1"/>
    </row>
    <row r="15" spans="2:37" ht="16.5" customHeight="1">
      <c r="B15" s="1" t="s">
        <v>121</v>
      </c>
      <c r="AF15" s="1"/>
      <c r="AG15" s="1"/>
      <c r="AH15" s="1"/>
    </row>
    <row r="16" spans="2:37" ht="34.950000000000003" customHeight="1">
      <c r="D16" s="181" t="str">
        <f>入力用!D5</f>
        <v>奨学金は皆さんが借りたお金を返すことで、次に奨学金を必要とする方へ巡っています。借りたお金を返還するための手続きを怠らずに行うことができますか。</v>
      </c>
      <c r="E16" s="181" t="e">
        <f>#REF!</f>
        <v>#REF!</v>
      </c>
      <c r="F16" s="181" t="e">
        <f>#REF!</f>
        <v>#REF!</v>
      </c>
      <c r="G16" s="181" t="e">
        <f>#REF!</f>
        <v>#REF!</v>
      </c>
      <c r="H16" s="181" t="e">
        <f>#REF!</f>
        <v>#REF!</v>
      </c>
      <c r="I16" s="181" t="e">
        <f>#REF!</f>
        <v>#REF!</v>
      </c>
      <c r="J16" s="181" t="e">
        <f>#REF!</f>
        <v>#REF!</v>
      </c>
      <c r="K16" s="181" t="e">
        <f>#REF!</f>
        <v>#REF!</v>
      </c>
      <c r="L16" s="181" t="e">
        <f>#REF!</f>
        <v>#REF!</v>
      </c>
      <c r="M16" s="181" t="e">
        <f>#REF!</f>
        <v>#REF!</v>
      </c>
      <c r="N16" s="181" t="e">
        <f>#REF!</f>
        <v>#REF!</v>
      </c>
      <c r="O16" s="181" t="e">
        <f>#REF!</f>
        <v>#REF!</v>
      </c>
      <c r="P16" s="181" t="e">
        <f>#REF!</f>
        <v>#REF!</v>
      </c>
      <c r="Q16" s="181" t="e">
        <f>#REF!</f>
        <v>#REF!</v>
      </c>
      <c r="R16" s="181" t="e">
        <f>#REF!</f>
        <v>#REF!</v>
      </c>
      <c r="S16" s="181" t="e">
        <f>#REF!</f>
        <v>#REF!</v>
      </c>
      <c r="T16" s="181" t="e">
        <f>#REF!</f>
        <v>#REF!</v>
      </c>
      <c r="U16" s="181" t="e">
        <f>#REF!</f>
        <v>#REF!</v>
      </c>
      <c r="V16" s="181" t="e">
        <f>#REF!</f>
        <v>#REF!</v>
      </c>
      <c r="W16" s="181" t="e">
        <f>#REF!</f>
        <v>#REF!</v>
      </c>
      <c r="X16" s="181" t="e">
        <f>#REF!</f>
        <v>#REF!</v>
      </c>
      <c r="Y16" s="181" t="e">
        <f>#REF!</f>
        <v>#REF!</v>
      </c>
      <c r="Z16" s="181" t="e">
        <f>#REF!</f>
        <v>#REF!</v>
      </c>
      <c r="AA16" s="181" t="e">
        <f>#REF!</f>
        <v>#REF!</v>
      </c>
      <c r="AB16" s="181" t="e">
        <f>#REF!</f>
        <v>#REF!</v>
      </c>
      <c r="AC16" s="55">
        <f>入力用!AC5</f>
        <v>0</v>
      </c>
      <c r="AE16"/>
      <c r="AF16"/>
      <c r="AG16"/>
      <c r="AH16"/>
    </row>
    <row r="17" spans="2:36" ht="34.950000000000003" customHeight="1">
      <c r="D17" s="181" t="str">
        <f>入力用!D6</f>
        <v>今回の出願により予約奨学生採用候補者となっても、留年等により進学ができない場合や手続きを怠った場合は奨学生として採用されないことを理解しましたか。</v>
      </c>
      <c r="E17" s="181" t="e">
        <f>#REF!</f>
        <v>#REF!</v>
      </c>
      <c r="F17" s="181" t="e">
        <f>#REF!</f>
        <v>#REF!</v>
      </c>
      <c r="G17" s="181" t="e">
        <f>#REF!</f>
        <v>#REF!</v>
      </c>
      <c r="H17" s="181" t="e">
        <f>#REF!</f>
        <v>#REF!</v>
      </c>
      <c r="I17" s="181" t="e">
        <f>#REF!</f>
        <v>#REF!</v>
      </c>
      <c r="J17" s="181" t="e">
        <f>#REF!</f>
        <v>#REF!</v>
      </c>
      <c r="K17" s="181" t="e">
        <f>#REF!</f>
        <v>#REF!</v>
      </c>
      <c r="L17" s="181" t="e">
        <f>#REF!</f>
        <v>#REF!</v>
      </c>
      <c r="M17" s="181" t="e">
        <f>#REF!</f>
        <v>#REF!</v>
      </c>
      <c r="N17" s="181" t="e">
        <f>#REF!</f>
        <v>#REF!</v>
      </c>
      <c r="O17" s="181" t="e">
        <f>#REF!</f>
        <v>#REF!</v>
      </c>
      <c r="P17" s="181" t="e">
        <f>#REF!</f>
        <v>#REF!</v>
      </c>
      <c r="Q17" s="181" t="e">
        <f>#REF!</f>
        <v>#REF!</v>
      </c>
      <c r="R17" s="181" t="e">
        <f>#REF!</f>
        <v>#REF!</v>
      </c>
      <c r="S17" s="181" t="e">
        <f>#REF!</f>
        <v>#REF!</v>
      </c>
      <c r="T17" s="181" t="e">
        <f>#REF!</f>
        <v>#REF!</v>
      </c>
      <c r="U17" s="181" t="e">
        <f>#REF!</f>
        <v>#REF!</v>
      </c>
      <c r="V17" s="181" t="e">
        <f>#REF!</f>
        <v>#REF!</v>
      </c>
      <c r="W17" s="181" t="e">
        <f>#REF!</f>
        <v>#REF!</v>
      </c>
      <c r="X17" s="181" t="e">
        <f>#REF!</f>
        <v>#REF!</v>
      </c>
      <c r="Y17" s="181" t="e">
        <f>#REF!</f>
        <v>#REF!</v>
      </c>
      <c r="Z17" s="181" t="e">
        <f>#REF!</f>
        <v>#REF!</v>
      </c>
      <c r="AA17" s="181" t="e">
        <f>#REF!</f>
        <v>#REF!</v>
      </c>
      <c r="AB17" s="181" t="e">
        <f>#REF!</f>
        <v>#REF!</v>
      </c>
      <c r="AC17" s="55">
        <f>入力用!AC6</f>
        <v>0</v>
      </c>
    </row>
    <row r="18" spans="2:36" ht="34.950000000000003" customHeight="1">
      <c r="D18" s="181" t="str">
        <f>入力用!D7</f>
        <v>奨学金を借りるためには、採用後に「返還誓約書」を提出したり、年度末に継続の手続きをしたりする必要があります。各種手続きを怠らずに行うことができますか。</v>
      </c>
      <c r="E18" s="181" t="e">
        <f>#REF!</f>
        <v>#REF!</v>
      </c>
      <c r="F18" s="181" t="e">
        <f>#REF!</f>
        <v>#REF!</v>
      </c>
      <c r="G18" s="181" t="e">
        <f>#REF!</f>
        <v>#REF!</v>
      </c>
      <c r="H18" s="181" t="e">
        <f>#REF!</f>
        <v>#REF!</v>
      </c>
      <c r="I18" s="181" t="e">
        <f>#REF!</f>
        <v>#REF!</v>
      </c>
      <c r="J18" s="181" t="e">
        <f>#REF!</f>
        <v>#REF!</v>
      </c>
      <c r="K18" s="181" t="e">
        <f>#REF!</f>
        <v>#REF!</v>
      </c>
      <c r="L18" s="181" t="e">
        <f>#REF!</f>
        <v>#REF!</v>
      </c>
      <c r="M18" s="181" t="e">
        <f>#REF!</f>
        <v>#REF!</v>
      </c>
      <c r="N18" s="181" t="e">
        <f>#REF!</f>
        <v>#REF!</v>
      </c>
      <c r="O18" s="181" t="e">
        <f>#REF!</f>
        <v>#REF!</v>
      </c>
      <c r="P18" s="181" t="e">
        <f>#REF!</f>
        <v>#REF!</v>
      </c>
      <c r="Q18" s="181" t="e">
        <f>#REF!</f>
        <v>#REF!</v>
      </c>
      <c r="R18" s="181" t="e">
        <f>#REF!</f>
        <v>#REF!</v>
      </c>
      <c r="S18" s="181" t="e">
        <f>#REF!</f>
        <v>#REF!</v>
      </c>
      <c r="T18" s="181" t="e">
        <f>#REF!</f>
        <v>#REF!</v>
      </c>
      <c r="U18" s="181" t="e">
        <f>#REF!</f>
        <v>#REF!</v>
      </c>
      <c r="V18" s="181" t="e">
        <f>#REF!</f>
        <v>#REF!</v>
      </c>
      <c r="W18" s="181" t="e">
        <f>#REF!</f>
        <v>#REF!</v>
      </c>
      <c r="X18" s="181" t="e">
        <f>#REF!</f>
        <v>#REF!</v>
      </c>
      <c r="Y18" s="181" t="e">
        <f>#REF!</f>
        <v>#REF!</v>
      </c>
      <c r="Z18" s="181" t="e">
        <f>#REF!</f>
        <v>#REF!</v>
      </c>
      <c r="AA18" s="181" t="e">
        <f>#REF!</f>
        <v>#REF!</v>
      </c>
      <c r="AB18" s="181" t="e">
        <f>#REF!</f>
        <v>#REF!</v>
      </c>
      <c r="AC18" s="55">
        <f>入力用!AC7</f>
        <v>0</v>
      </c>
    </row>
    <row r="19" spans="2:36" ht="19.95" customHeight="1">
      <c r="D19" s="181" t="str">
        <f>入力用!D8</f>
        <v>学業成績が不振な場合等、一度採用されても奨学金を打ち切られる場合があることを理解しましたか。</v>
      </c>
      <c r="E19" s="181" t="e">
        <f>#REF!</f>
        <v>#REF!</v>
      </c>
      <c r="F19" s="181" t="e">
        <f>#REF!</f>
        <v>#REF!</v>
      </c>
      <c r="G19" s="181" t="e">
        <f>#REF!</f>
        <v>#REF!</v>
      </c>
      <c r="H19" s="181" t="e">
        <f>#REF!</f>
        <v>#REF!</v>
      </c>
      <c r="I19" s="181" t="e">
        <f>#REF!</f>
        <v>#REF!</v>
      </c>
      <c r="J19" s="181" t="e">
        <f>#REF!</f>
        <v>#REF!</v>
      </c>
      <c r="K19" s="181" t="e">
        <f>#REF!</f>
        <v>#REF!</v>
      </c>
      <c r="L19" s="181" t="e">
        <f>#REF!</f>
        <v>#REF!</v>
      </c>
      <c r="M19" s="181" t="e">
        <f>#REF!</f>
        <v>#REF!</v>
      </c>
      <c r="N19" s="181" t="e">
        <f>#REF!</f>
        <v>#REF!</v>
      </c>
      <c r="O19" s="181" t="e">
        <f>#REF!</f>
        <v>#REF!</v>
      </c>
      <c r="P19" s="181" t="e">
        <f>#REF!</f>
        <v>#REF!</v>
      </c>
      <c r="Q19" s="181" t="e">
        <f>#REF!</f>
        <v>#REF!</v>
      </c>
      <c r="R19" s="181" t="e">
        <f>#REF!</f>
        <v>#REF!</v>
      </c>
      <c r="S19" s="181" t="e">
        <f>#REF!</f>
        <v>#REF!</v>
      </c>
      <c r="T19" s="181" t="e">
        <f>#REF!</f>
        <v>#REF!</v>
      </c>
      <c r="U19" s="181" t="e">
        <f>#REF!</f>
        <v>#REF!</v>
      </c>
      <c r="V19" s="181" t="e">
        <f>#REF!</f>
        <v>#REF!</v>
      </c>
      <c r="W19" s="181" t="e">
        <f>#REF!</f>
        <v>#REF!</v>
      </c>
      <c r="X19" s="181" t="e">
        <f>#REF!</f>
        <v>#REF!</v>
      </c>
      <c r="Y19" s="181" t="e">
        <f>#REF!</f>
        <v>#REF!</v>
      </c>
      <c r="Z19" s="181" t="e">
        <f>#REF!</f>
        <v>#REF!</v>
      </c>
      <c r="AA19" s="181" t="e">
        <f>#REF!</f>
        <v>#REF!</v>
      </c>
      <c r="AB19" s="181" t="e">
        <f>#REF!</f>
        <v>#REF!</v>
      </c>
      <c r="AC19" s="55">
        <f>入力用!AC8</f>
        <v>0</v>
      </c>
    </row>
    <row r="20" spans="2:36" ht="19.95" customHeight="1">
      <c r="D20" s="147" t="str">
        <f>入力用!D221</f>
        <v>出願書類に誤りがないか、HP上の記入例や配布資料を参考によく確認しましたか。</v>
      </c>
      <c r="E20" s="148" t="e">
        <f>#REF!</f>
        <v>#REF!</v>
      </c>
      <c r="F20" s="148" t="e">
        <f>#REF!</f>
        <v>#REF!</v>
      </c>
      <c r="G20" s="148" t="e">
        <f>#REF!</f>
        <v>#REF!</v>
      </c>
      <c r="H20" s="148" t="e">
        <f>#REF!</f>
        <v>#REF!</v>
      </c>
      <c r="I20" s="148" t="e">
        <f>#REF!</f>
        <v>#REF!</v>
      </c>
      <c r="J20" s="148" t="e">
        <f>#REF!</f>
        <v>#REF!</v>
      </c>
      <c r="K20" s="148" t="e">
        <f>#REF!</f>
        <v>#REF!</v>
      </c>
      <c r="L20" s="148" t="e">
        <f>#REF!</f>
        <v>#REF!</v>
      </c>
      <c r="M20" s="148" t="e">
        <f>#REF!</f>
        <v>#REF!</v>
      </c>
      <c r="N20" s="148" t="e">
        <f>#REF!</f>
        <v>#REF!</v>
      </c>
      <c r="O20" s="148" t="e">
        <f>#REF!</f>
        <v>#REF!</v>
      </c>
      <c r="P20" s="148" t="e">
        <f>#REF!</f>
        <v>#REF!</v>
      </c>
      <c r="Q20" s="148" t="e">
        <f>#REF!</f>
        <v>#REF!</v>
      </c>
      <c r="R20" s="148" t="e">
        <f>#REF!</f>
        <v>#REF!</v>
      </c>
      <c r="S20" s="148" t="e">
        <f>#REF!</f>
        <v>#REF!</v>
      </c>
      <c r="T20" s="148" t="e">
        <f>#REF!</f>
        <v>#REF!</v>
      </c>
      <c r="U20" s="148" t="e">
        <f>#REF!</f>
        <v>#REF!</v>
      </c>
      <c r="V20" s="148" t="e">
        <f>#REF!</f>
        <v>#REF!</v>
      </c>
      <c r="W20" s="148" t="e">
        <f>#REF!</f>
        <v>#REF!</v>
      </c>
      <c r="X20" s="148" t="e">
        <f>#REF!</f>
        <v>#REF!</v>
      </c>
      <c r="Y20" s="148" t="e">
        <f>#REF!</f>
        <v>#REF!</v>
      </c>
      <c r="Z20" s="148" t="e">
        <f>#REF!</f>
        <v>#REF!</v>
      </c>
      <c r="AA20" s="148" t="e">
        <f>#REF!</f>
        <v>#REF!</v>
      </c>
      <c r="AB20" s="149" t="e">
        <f>#REF!</f>
        <v>#REF!</v>
      </c>
      <c r="AC20" s="55">
        <f>入力用!AC221</f>
        <v>0</v>
      </c>
      <c r="AI20" s="24"/>
    </row>
    <row r="21" spans="2:36" ht="7.2" customHeight="1">
      <c r="D21" s="8"/>
      <c r="E21" s="8"/>
      <c r="F21" s="8"/>
      <c r="G21" s="8"/>
      <c r="H21" s="8"/>
      <c r="I21" s="8"/>
      <c r="J21" s="8"/>
      <c r="K21" s="8"/>
      <c r="L21" s="8"/>
      <c r="M21" s="8"/>
      <c r="N21" s="8"/>
      <c r="O21" s="8"/>
      <c r="P21" s="8"/>
      <c r="Q21" s="8"/>
      <c r="R21" s="8"/>
      <c r="S21" s="8"/>
      <c r="T21" s="8"/>
      <c r="U21" s="8"/>
      <c r="V21" s="8"/>
      <c r="W21" s="8"/>
      <c r="X21" s="8"/>
      <c r="Y21" s="8"/>
      <c r="Z21" s="8"/>
      <c r="AA21" s="8"/>
      <c r="AB21" s="8"/>
      <c r="AC21" s="4"/>
      <c r="AD21" s="19"/>
      <c r="AE21" s="19"/>
    </row>
    <row r="22" spans="2:36" ht="16.5" customHeight="1">
      <c r="B22" s="1" t="s">
        <v>153</v>
      </c>
    </row>
    <row r="23" spans="2:36" ht="33" customHeight="1">
      <c r="D23" s="181" t="str">
        <f>入力用!D64</f>
        <v>貸与奨学金には無利子のもの（第一種奨学金・授業料後払い制度）と有利子（第二種奨学金・入学時特別増額貸与奨学金）のものがあります。あなたが希望する奨学金がどちらであるか、あなた自身が確認しましたか。</v>
      </c>
      <c r="E23" s="181" t="e">
        <f>#REF!</f>
        <v>#REF!</v>
      </c>
      <c r="F23" s="181" t="e">
        <f>#REF!</f>
        <v>#REF!</v>
      </c>
      <c r="G23" s="181" t="e">
        <f>#REF!</f>
        <v>#REF!</v>
      </c>
      <c r="H23" s="181" t="e">
        <f>#REF!</f>
        <v>#REF!</v>
      </c>
      <c r="I23" s="181" t="e">
        <f>#REF!</f>
        <v>#REF!</v>
      </c>
      <c r="J23" s="181" t="e">
        <f>#REF!</f>
        <v>#REF!</v>
      </c>
      <c r="K23" s="181" t="e">
        <f>#REF!</f>
        <v>#REF!</v>
      </c>
      <c r="L23" s="181" t="e">
        <f>#REF!</f>
        <v>#REF!</v>
      </c>
      <c r="M23" s="181" t="e">
        <f>#REF!</f>
        <v>#REF!</v>
      </c>
      <c r="N23" s="181" t="e">
        <f>#REF!</f>
        <v>#REF!</v>
      </c>
      <c r="O23" s="181" t="e">
        <f>#REF!</f>
        <v>#REF!</v>
      </c>
      <c r="P23" s="181" t="e">
        <f>#REF!</f>
        <v>#REF!</v>
      </c>
      <c r="Q23" s="181" t="e">
        <f>#REF!</f>
        <v>#REF!</v>
      </c>
      <c r="R23" s="181" t="e">
        <f>#REF!</f>
        <v>#REF!</v>
      </c>
      <c r="S23" s="181" t="e">
        <f>#REF!</f>
        <v>#REF!</v>
      </c>
      <c r="T23" s="181" t="e">
        <f>#REF!</f>
        <v>#REF!</v>
      </c>
      <c r="U23" s="181" t="e">
        <f>#REF!</f>
        <v>#REF!</v>
      </c>
      <c r="V23" s="181" t="e">
        <f>#REF!</f>
        <v>#REF!</v>
      </c>
      <c r="W23" s="181" t="e">
        <f>#REF!</f>
        <v>#REF!</v>
      </c>
      <c r="X23" s="181" t="e">
        <f>#REF!</f>
        <v>#REF!</v>
      </c>
      <c r="Y23" s="181" t="e">
        <f>#REF!</f>
        <v>#REF!</v>
      </c>
      <c r="Z23" s="181" t="e">
        <f>#REF!</f>
        <v>#REF!</v>
      </c>
      <c r="AA23" s="181" t="e">
        <f>#REF!</f>
        <v>#REF!</v>
      </c>
      <c r="AB23" s="181" t="e">
        <f>#REF!</f>
        <v>#REF!</v>
      </c>
      <c r="AC23" s="55">
        <f>入力用!AC64</f>
        <v>0</v>
      </c>
    </row>
    <row r="24" spans="2:36" ht="45" customHeight="1">
      <c r="D24" s="181" t="str">
        <f>入力用!D65</f>
        <v>「特に優れた業績による返還免除制度」の対象は、第一種奨学生または授業料後払い制度利用者のみであることを承知していますか。
☆内定制度は奨学金予約出願期のみ申請可能です。貸与終了時の申請は、終了年度の12月頃に募集通知があります。</v>
      </c>
      <c r="E24" s="181" t="e">
        <f>#REF!</f>
        <v>#REF!</v>
      </c>
      <c r="F24" s="181" t="e">
        <f>#REF!</f>
        <v>#REF!</v>
      </c>
      <c r="G24" s="181" t="e">
        <f>#REF!</f>
        <v>#REF!</v>
      </c>
      <c r="H24" s="181" t="e">
        <f>#REF!</f>
        <v>#REF!</v>
      </c>
      <c r="I24" s="181" t="e">
        <f>#REF!</f>
        <v>#REF!</v>
      </c>
      <c r="J24" s="181" t="e">
        <f>#REF!</f>
        <v>#REF!</v>
      </c>
      <c r="K24" s="181" t="e">
        <f>#REF!</f>
        <v>#REF!</v>
      </c>
      <c r="L24" s="181" t="e">
        <f>#REF!</f>
        <v>#REF!</v>
      </c>
      <c r="M24" s="181" t="e">
        <f>#REF!</f>
        <v>#REF!</v>
      </c>
      <c r="N24" s="181" t="e">
        <f>#REF!</f>
        <v>#REF!</v>
      </c>
      <c r="O24" s="181" t="e">
        <f>#REF!</f>
        <v>#REF!</v>
      </c>
      <c r="P24" s="181" t="e">
        <f>#REF!</f>
        <v>#REF!</v>
      </c>
      <c r="Q24" s="181" t="e">
        <f>#REF!</f>
        <v>#REF!</v>
      </c>
      <c r="R24" s="181" t="e">
        <f>#REF!</f>
        <v>#REF!</v>
      </c>
      <c r="S24" s="181" t="e">
        <f>#REF!</f>
        <v>#REF!</v>
      </c>
      <c r="T24" s="181" t="e">
        <f>#REF!</f>
        <v>#REF!</v>
      </c>
      <c r="U24" s="181" t="e">
        <f>#REF!</f>
        <v>#REF!</v>
      </c>
      <c r="V24" s="181" t="e">
        <f>#REF!</f>
        <v>#REF!</v>
      </c>
      <c r="W24" s="181" t="e">
        <f>#REF!</f>
        <v>#REF!</v>
      </c>
      <c r="X24" s="181" t="e">
        <f>#REF!</f>
        <v>#REF!</v>
      </c>
      <c r="Y24" s="181" t="e">
        <f>#REF!</f>
        <v>#REF!</v>
      </c>
      <c r="Z24" s="181" t="e">
        <f>#REF!</f>
        <v>#REF!</v>
      </c>
      <c r="AA24" s="181" t="e">
        <f>#REF!</f>
        <v>#REF!</v>
      </c>
      <c r="AB24" s="181" t="e">
        <f>#REF!</f>
        <v>#REF!</v>
      </c>
      <c r="AC24" s="55">
        <f>入力用!AC65</f>
        <v>0</v>
      </c>
    </row>
    <row r="25" spans="2:36" ht="33.6" customHeight="1">
      <c r="D25" s="147" t="str">
        <f>入力用!D99</f>
        <v>奨学金はあなたが返還しなければならないため、借りすぎないように注意が必要です。貸与希望額は学資として必要となる適切な金額ですか。</v>
      </c>
      <c r="E25" s="148" t="e">
        <f>#REF!</f>
        <v>#REF!</v>
      </c>
      <c r="F25" s="148" t="e">
        <f>#REF!</f>
        <v>#REF!</v>
      </c>
      <c r="G25" s="148" t="e">
        <f>#REF!</f>
        <v>#REF!</v>
      </c>
      <c r="H25" s="148" t="e">
        <f>#REF!</f>
        <v>#REF!</v>
      </c>
      <c r="I25" s="148" t="e">
        <f>#REF!</f>
        <v>#REF!</v>
      </c>
      <c r="J25" s="148" t="e">
        <f>#REF!</f>
        <v>#REF!</v>
      </c>
      <c r="K25" s="148" t="e">
        <f>#REF!</f>
        <v>#REF!</v>
      </c>
      <c r="L25" s="148" t="e">
        <f>#REF!</f>
        <v>#REF!</v>
      </c>
      <c r="M25" s="148" t="e">
        <f>#REF!</f>
        <v>#REF!</v>
      </c>
      <c r="N25" s="148" t="e">
        <f>#REF!</f>
        <v>#REF!</v>
      </c>
      <c r="O25" s="148" t="e">
        <f>#REF!</f>
        <v>#REF!</v>
      </c>
      <c r="P25" s="148" t="e">
        <f>#REF!</f>
        <v>#REF!</v>
      </c>
      <c r="Q25" s="148" t="e">
        <f>#REF!</f>
        <v>#REF!</v>
      </c>
      <c r="R25" s="148" t="e">
        <f>#REF!</f>
        <v>#REF!</v>
      </c>
      <c r="S25" s="148" t="e">
        <f>#REF!</f>
        <v>#REF!</v>
      </c>
      <c r="T25" s="148" t="e">
        <f>#REF!</f>
        <v>#REF!</v>
      </c>
      <c r="U25" s="148" t="e">
        <f>#REF!</f>
        <v>#REF!</v>
      </c>
      <c r="V25" s="148" t="e">
        <f>#REF!</f>
        <v>#REF!</v>
      </c>
      <c r="W25" s="148" t="e">
        <f>#REF!</f>
        <v>#REF!</v>
      </c>
      <c r="X25" s="148" t="e">
        <f>#REF!</f>
        <v>#REF!</v>
      </c>
      <c r="Y25" s="148" t="e">
        <f>#REF!</f>
        <v>#REF!</v>
      </c>
      <c r="Z25" s="148" t="e">
        <f>#REF!</f>
        <v>#REF!</v>
      </c>
      <c r="AA25" s="148" t="e">
        <f>#REF!</f>
        <v>#REF!</v>
      </c>
      <c r="AB25" s="149" t="e">
        <f>#REF!</f>
        <v>#REF!</v>
      </c>
      <c r="AC25" s="55">
        <f>入力用!AC99</f>
        <v>0</v>
      </c>
      <c r="AD25" s="19" t="str">
        <f>入力用!AD99</f>
        <v/>
      </c>
      <c r="AE25" s="19"/>
    </row>
    <row r="26" spans="2:36" ht="33" customHeight="1">
      <c r="D26" s="147" t="str">
        <f>入力用!D66</f>
        <v>授業料後払い制度は、授業料相当額を年単位で貸与される制度のため、入学月（４月）のみ申請することができます。年度途中に授業料後払い制度から第一種に変更することはできないことを理解しましたか。</v>
      </c>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9"/>
      <c r="AC26" s="55">
        <f>IF(OR(入力用!F58="第二種のみ",入力用!F58="第二種への変更"),"対象外",入力用!AC66)</f>
        <v>0</v>
      </c>
    </row>
    <row r="27" spans="2:36" ht="33" customHeight="1">
      <c r="D27" s="147" t="s">
        <v>154</v>
      </c>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9"/>
      <c r="AC27" s="55">
        <f>IF(入力用!M95="希望しません","対象外",入力用!AC95)</f>
        <v>0</v>
      </c>
    </row>
    <row r="28" spans="2:36" ht="7.2" customHeight="1">
      <c r="D28" s="8"/>
      <c r="E28" s="8"/>
      <c r="F28" s="8"/>
      <c r="G28" s="8"/>
      <c r="H28" s="8"/>
      <c r="I28" s="8"/>
      <c r="J28" s="8"/>
      <c r="K28" s="8"/>
      <c r="L28" s="8"/>
      <c r="M28" s="8"/>
      <c r="N28" s="8"/>
      <c r="O28" s="8"/>
      <c r="P28" s="8"/>
      <c r="Q28" s="8"/>
      <c r="R28" s="8"/>
      <c r="S28" s="8"/>
      <c r="T28" s="8"/>
      <c r="U28" s="8"/>
      <c r="V28" s="8"/>
      <c r="W28" s="8"/>
      <c r="X28" s="8"/>
      <c r="Y28" s="8"/>
      <c r="Z28" s="8"/>
      <c r="AA28" s="8"/>
      <c r="AB28" s="8"/>
      <c r="AC28" s="4"/>
      <c r="AD28" s="19"/>
      <c r="AE28" s="19"/>
    </row>
    <row r="29" spans="2:36" ht="16.5" customHeight="1">
      <c r="B29" s="1" t="s">
        <v>145</v>
      </c>
    </row>
    <row r="30" spans="2:36" ht="33" customHeight="1">
      <c r="B30" s="147" t="str">
        <f>入力用!$B115</f>
        <v>奨学金を借りるためには、「機関保証」か「人的保証」のいずれかを選ぶ必要があります。それぞれどのような保証制度かあなた自身が理解しましたか。</v>
      </c>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9"/>
      <c r="AC30" s="55">
        <f>入力用!AC115</f>
        <v>0</v>
      </c>
      <c r="AD30"/>
      <c r="AF30" s="1"/>
    </row>
    <row r="31" spans="2:36" ht="36.6" customHeight="1">
      <c r="B31" s="150" t="s">
        <v>107</v>
      </c>
      <c r="C31" s="151"/>
      <c r="D31" s="147" t="str">
        <f>入力用!$D138</f>
        <v>機関保証の保証料は、貸与月額または毎月の生活費奨学金から差し引かれることを承知していますか。
※保証料の目安は貸与奨学金案内P.41～P.42に記載されています。</v>
      </c>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9"/>
      <c r="AC31" s="55" t="str">
        <f>IF(入力用!$AG$107=0,"対象外",入力用!AC138)</f>
        <v>対象外</v>
      </c>
      <c r="AF31" s="1"/>
      <c r="AG31" s="1"/>
      <c r="AH31" s="1"/>
      <c r="AI31" s="1"/>
      <c r="AJ31" s="1"/>
    </row>
    <row r="32" spans="2:36" ht="20.100000000000001" customHeight="1">
      <c r="B32" s="162"/>
      <c r="C32" s="163"/>
      <c r="D32" s="120" t="str">
        <f>入力用!$D139</f>
        <v>機関保証の場合、機構があなたと連絡が取れなくなった場合に備えて、「本人以外の連絡先」を指定する必要があります。人的保証と違い、「実印の押印や公的書類の取得をしてもらう必要はありませんが、2027年5月頃に返還誓約書（借用証書）への署名のみ必要です。書類の作成に協力してもらえるか、説明のうえ承諾が取れていますか。</v>
      </c>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2"/>
      <c r="AC32" s="218" t="str">
        <f>IF(入力用!$AG$107=0,"対象外",入力用!AC139)</f>
        <v>対象外</v>
      </c>
      <c r="AD32" s="102" t="s">
        <v>369</v>
      </c>
      <c r="AF32" s="1"/>
      <c r="AG32" s="1"/>
      <c r="AH32" s="1"/>
      <c r="AI32" s="1"/>
      <c r="AJ32" s="1"/>
    </row>
    <row r="33" spans="2:36" ht="30" customHeight="1">
      <c r="B33" s="152"/>
      <c r="C33" s="153"/>
      <c r="D33" s="126"/>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8"/>
      <c r="AC33" s="219"/>
      <c r="AD33" s="102" t="str">
        <f>IF(入力用!$AG$107=0,"対象外",入力用!M131)</f>
        <v>対象外</v>
      </c>
      <c r="AF33" s="1"/>
      <c r="AG33" s="1"/>
      <c r="AH33" s="1"/>
      <c r="AI33" s="1"/>
      <c r="AJ33" s="1"/>
    </row>
    <row r="34" spans="2:36" ht="12.9" customHeight="1">
      <c r="B34" s="150" t="s">
        <v>170</v>
      </c>
      <c r="C34" s="151"/>
      <c r="D34" s="120" t="str">
        <f>入力用!$D166</f>
        <v>連帯保証人にはあなたの父母（父母がいない場合は4親等以内の親族）を選任しましたか。</v>
      </c>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2"/>
      <c r="AC34" s="218" t="str">
        <f>IF(入力用!$AG$108=0,"対象外",入力用!AC166)</f>
        <v>対象外</v>
      </c>
      <c r="AD34" s="216" t="str">
        <f>IF(入力用!$AG$108=0,"対象外",入力用!M145)</f>
        <v>対象外</v>
      </c>
      <c r="AF34" s="1"/>
      <c r="AG34" s="1"/>
      <c r="AH34" s="1"/>
      <c r="AI34" s="1"/>
      <c r="AJ34" s="1"/>
    </row>
    <row r="35" spans="2:36" ht="15" customHeight="1">
      <c r="B35" s="162"/>
      <c r="C35" s="163"/>
      <c r="D35" s="126"/>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8"/>
      <c r="AC35" s="219"/>
      <c r="AD35" s="217"/>
    </row>
    <row r="36" spans="2:36" ht="51.9" customHeight="1">
      <c r="B36" s="162"/>
      <c r="C36" s="163"/>
      <c r="D36" s="120" t="str">
        <f>入力用!$D167</f>
        <v>保証人には、次の要件に合致する方を選任していますか。（親族の見方等については、案内P.21参照）
・あなたの父母以外で4親等以内の親族（おじ、おば、兄弟、姉妹等）
・あなた及び連帯保証人と別生計の方
・あなた及び連帯保証人の配偶者や婚約者ではない方
・2027年4月時点で65歳未満の方
・未成年、学生、債務整理中ではない方</v>
      </c>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2"/>
      <c r="AC36" s="221" t="str">
        <f>IF(入力用!$AG$108=0,"対象外",入力用!AC167)</f>
        <v>対象外</v>
      </c>
      <c r="AD36" s="102" t="str">
        <f>IF(入力用!$AG$108=0,"対象外",入力用!M157)</f>
        <v>対象外</v>
      </c>
      <c r="AE36" s="54"/>
    </row>
    <row r="37" spans="2:36" ht="36" customHeight="1">
      <c r="B37" s="162"/>
      <c r="C37" s="163"/>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8"/>
      <c r="AC37" s="221"/>
      <c r="AD37" s="116" t="str">
        <f ca="1">入力用!X156</f>
        <v/>
      </c>
    </row>
    <row r="38" spans="2:36" ht="36.6" customHeight="1">
      <c r="B38" s="152"/>
      <c r="C38" s="153"/>
      <c r="D38" s="147" t="str">
        <f>入力用!$D169</f>
        <v>連帯保証人や保証人には、2027年5月頃に返還誓約書（借用証書）への署名捺印や公的書類の取得等を依頼し、期日内に対応してもらう必要があります。書類の作成に協力してもらえるか、説明のうえ承諾が取れていますか。</v>
      </c>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9"/>
      <c r="AC38" s="55" t="str">
        <f>IF(入力用!$AG$108=0,"対象外",入力用!AC169)</f>
        <v>対象外</v>
      </c>
    </row>
    <row r="39" spans="2:36" ht="7.2" customHeight="1">
      <c r="D39" s="8"/>
      <c r="E39" s="8"/>
      <c r="F39" s="8"/>
      <c r="G39" s="8"/>
      <c r="H39" s="8"/>
      <c r="I39" s="8"/>
      <c r="J39" s="8"/>
      <c r="K39" s="8"/>
      <c r="L39" s="8"/>
      <c r="M39" s="8"/>
      <c r="N39" s="8"/>
      <c r="O39" s="8"/>
      <c r="P39" s="8"/>
      <c r="Q39" s="8"/>
      <c r="R39" s="8"/>
      <c r="S39" s="8"/>
      <c r="T39" s="8"/>
      <c r="U39" s="8"/>
      <c r="V39" s="8"/>
      <c r="W39" s="8"/>
      <c r="X39" s="8"/>
      <c r="Y39" s="8"/>
      <c r="Z39" s="8"/>
      <c r="AA39" s="8"/>
      <c r="AB39" s="8"/>
      <c r="AC39" s="4"/>
      <c r="AD39" s="19"/>
      <c r="AE39" s="19"/>
    </row>
    <row r="40" spans="2:36" ht="16.5" customHeight="1" thickBot="1">
      <c r="B40" s="1" t="s">
        <v>311</v>
      </c>
      <c r="M40" s="1" t="s">
        <v>317</v>
      </c>
    </row>
    <row r="41" spans="2:36" ht="16.5" customHeight="1" thickBot="1">
      <c r="B41" s="1" t="s">
        <v>312</v>
      </c>
      <c r="H41" s="176" t="str">
        <f>入力用!O76&amp;"年"&amp;入力用!S76&amp;"月"</f>
        <v>年月</v>
      </c>
      <c r="I41" s="177"/>
      <c r="J41" s="177"/>
      <c r="K41" s="178"/>
      <c r="M41" s="1" t="s">
        <v>319</v>
      </c>
      <c r="Q41" s="176" t="str">
        <f>入力用!M103&amp;"年"&amp;入力用!Q103&amp;"月"</f>
        <v>年月</v>
      </c>
      <c r="R41" s="177"/>
      <c r="S41" s="177"/>
      <c r="T41" s="178"/>
      <c r="U41" s="144">
        <f>入力用!$T$103</f>
        <v>0</v>
      </c>
      <c r="V41" s="145"/>
      <c r="W41" s="145"/>
      <c r="X41" s="146"/>
      <c r="Y41" s="1" t="s">
        <v>318</v>
      </c>
    </row>
    <row r="42" spans="2:36" ht="16.5" customHeight="1" thickBot="1">
      <c r="B42" s="1" t="s">
        <v>313</v>
      </c>
      <c r="H42" s="176" t="str">
        <f>入力用!O77&amp;"年"&amp;入力用!S77&amp;"月"</f>
        <v>年月</v>
      </c>
      <c r="I42" s="177"/>
      <c r="J42" s="177"/>
      <c r="K42" s="178"/>
      <c r="M42" s="1" t="s">
        <v>320</v>
      </c>
      <c r="Q42" s="176">
        <f>入力用!V104</f>
        <v>0</v>
      </c>
      <c r="R42" s="177"/>
      <c r="S42" s="177"/>
      <c r="T42" s="178"/>
    </row>
    <row r="43" spans="2:36" ht="16.5" customHeight="1" thickBot="1">
      <c r="B43" s="1" t="s">
        <v>241</v>
      </c>
      <c r="H43" s="176" t="str">
        <f>入力用!P78&amp;"年"&amp;入力用!S78&amp;"ヶ月"</f>
        <v>年ヶ月</v>
      </c>
      <c r="I43" s="177"/>
      <c r="J43" s="177"/>
      <c r="K43" s="178"/>
    </row>
    <row r="45" spans="2:36" ht="16.5" customHeight="1" thickBot="1">
      <c r="B45" s="1" t="s">
        <v>322</v>
      </c>
    </row>
    <row r="46" spans="2:36" ht="16.5" customHeight="1" thickBot="1">
      <c r="B46" s="1" t="s">
        <v>59</v>
      </c>
      <c r="H46" s="176">
        <f>入力用!L172</f>
        <v>0</v>
      </c>
      <c r="I46" s="177"/>
      <c r="J46" s="177"/>
      <c r="K46" s="178"/>
      <c r="V46" s="1" t="s">
        <v>326</v>
      </c>
      <c r="AF46" s="1"/>
      <c r="AG46" s="1"/>
    </row>
    <row r="47" spans="2:36" ht="16.5" customHeight="1" thickBot="1">
      <c r="B47" s="1" t="s">
        <v>325</v>
      </c>
      <c r="H47" s="176">
        <f>入力用!W173</f>
        <v>0</v>
      </c>
      <c r="I47" s="177"/>
      <c r="J47" s="177"/>
      <c r="K47" s="178"/>
      <c r="L47" s="3" t="s">
        <v>327</v>
      </c>
      <c r="M47" s="1" t="s">
        <v>329</v>
      </c>
      <c r="Q47" s="176">
        <f>入力用!AD173</f>
        <v>0</v>
      </c>
      <c r="R47" s="177"/>
      <c r="S47" s="177"/>
      <c r="T47" s="178"/>
      <c r="V47" s="1" t="s">
        <v>325</v>
      </c>
      <c r="Z47" s="176">
        <f>IF(入力用!L172="無","-",入力用!W185)</f>
        <v>0</v>
      </c>
      <c r="AA47" s="178"/>
      <c r="AB47" s="117" t="s">
        <v>301</v>
      </c>
      <c r="AC47" s="22" t="s">
        <v>329</v>
      </c>
      <c r="AD47" s="101">
        <f>入力用!AD185</f>
        <v>0</v>
      </c>
      <c r="AE47" s="71" t="s">
        <v>330</v>
      </c>
    </row>
    <row r="48" spans="2:36" ht="16.5" customHeight="1" thickBot="1">
      <c r="B48" s="1" t="s">
        <v>323</v>
      </c>
      <c r="H48" s="176">
        <f>入力用!W174</f>
        <v>0</v>
      </c>
      <c r="I48" s="177"/>
      <c r="J48" s="177"/>
      <c r="K48" s="178"/>
      <c r="V48" s="1" t="s">
        <v>323</v>
      </c>
      <c r="Z48" s="176">
        <f>IF(入力用!L172="無","-",入力用!W186)</f>
        <v>0</v>
      </c>
      <c r="AA48" s="178"/>
    </row>
    <row r="49" spans="2:36" ht="16.5" customHeight="1" thickBot="1">
      <c r="B49" s="1" t="s">
        <v>324</v>
      </c>
      <c r="H49" s="222">
        <f>入力用!W177</f>
        <v>0</v>
      </c>
      <c r="I49" s="223"/>
      <c r="J49" s="223"/>
      <c r="K49" s="224"/>
    </row>
    <row r="50" spans="2:36" ht="16.5" customHeight="1" thickBot="1">
      <c r="B50" s="1" t="s">
        <v>328</v>
      </c>
      <c r="H50" s="176">
        <f>入力用!W188</f>
        <v>0</v>
      </c>
      <c r="I50" s="177"/>
      <c r="J50" s="177"/>
      <c r="K50" s="177"/>
      <c r="L50" s="177"/>
      <c r="M50" s="177"/>
      <c r="N50" s="177"/>
      <c r="O50" s="177"/>
      <c r="P50" s="177"/>
      <c r="Q50" s="177"/>
      <c r="R50" s="177"/>
      <c r="S50" s="177"/>
      <c r="T50" s="177"/>
      <c r="U50" s="177"/>
      <c r="V50" s="177"/>
      <c r="W50" s="177"/>
      <c r="X50" s="177"/>
      <c r="Y50" s="177"/>
      <c r="Z50" s="177"/>
      <c r="AA50" s="178"/>
    </row>
    <row r="52" spans="2:36" ht="16.5" customHeight="1" thickBot="1">
      <c r="B52" s="1" t="s">
        <v>302</v>
      </c>
    </row>
    <row r="53" spans="2:36" ht="16.5" customHeight="1" thickBot="1">
      <c r="D53" s="1" t="s">
        <v>303</v>
      </c>
      <c r="R53" s="144">
        <f>入力用!R213</f>
        <v>0</v>
      </c>
      <c r="S53" s="145"/>
      <c r="T53" s="145"/>
      <c r="U53" s="145"/>
      <c r="V53" s="145"/>
      <c r="W53" s="146"/>
    </row>
    <row r="54" spans="2:36" ht="16.5" customHeight="1" thickBot="1">
      <c r="D54" s="1" t="s">
        <v>304</v>
      </c>
      <c r="R54" s="144">
        <f>入力用!R215</f>
        <v>0</v>
      </c>
      <c r="S54" s="145"/>
      <c r="T54" s="145"/>
      <c r="U54" s="145"/>
      <c r="V54" s="145"/>
      <c r="W54" s="146"/>
      <c r="AF54" s="23"/>
      <c r="AG54" s="23"/>
      <c r="AH54" s="23"/>
      <c r="AI54" s="23"/>
      <c r="AJ54" s="23"/>
    </row>
    <row r="55" spans="2:36" ht="16.5" customHeight="1" thickBot="1">
      <c r="M55" s="25" t="s">
        <v>111</v>
      </c>
      <c r="N55" s="25"/>
      <c r="O55" s="7"/>
      <c r="P55" s="7"/>
      <c r="R55" s="25" t="s">
        <v>112</v>
      </c>
      <c r="S55" s="25"/>
      <c r="T55" s="25"/>
      <c r="U55" s="7"/>
      <c r="AA55" s="189" t="s">
        <v>113</v>
      </c>
      <c r="AB55" s="190"/>
      <c r="AC55" s="190"/>
      <c r="AD55" s="191"/>
      <c r="AE55" s="11"/>
      <c r="AF55" s="23"/>
      <c r="AG55" s="23"/>
      <c r="AH55" s="23"/>
      <c r="AI55" s="23"/>
      <c r="AJ55" s="23"/>
    </row>
    <row r="56" spans="2:36" ht="16.5" customHeight="1" thickBot="1">
      <c r="D56" s="1" t="str">
        <f>IF(入力用!M210="ゆうちょ銀行","ゆうちょ銀行の記号・番号","口座番号")</f>
        <v>口座番号</v>
      </c>
      <c r="M56" s="210">
        <f>入力用!M217</f>
        <v>0</v>
      </c>
      <c r="N56" s="177"/>
      <c r="O56" s="177"/>
      <c r="P56" s="178"/>
      <c r="Q56" s="4" t="s">
        <v>61</v>
      </c>
      <c r="R56" s="210">
        <f>入力用!R217</f>
        <v>0</v>
      </c>
      <c r="S56" s="177"/>
      <c r="T56" s="177"/>
      <c r="U56" s="178"/>
      <c r="AA56" s="192"/>
      <c r="AB56" s="129"/>
      <c r="AC56" s="129"/>
      <c r="AD56" s="193"/>
      <c r="AE56" s="11"/>
      <c r="AF56" s="23"/>
      <c r="AG56" s="23"/>
      <c r="AH56" s="23"/>
      <c r="AI56" s="23"/>
      <c r="AJ56" s="23"/>
    </row>
    <row r="57" spans="2:36" ht="16.5" customHeight="1" thickBot="1">
      <c r="M57" s="6" t="s">
        <v>8</v>
      </c>
      <c r="N57" s="6"/>
      <c r="O57" s="7"/>
      <c r="P57" s="7"/>
      <c r="R57" s="6" t="s">
        <v>9</v>
      </c>
      <c r="S57" s="6"/>
      <c r="T57" s="7"/>
      <c r="U57" s="7"/>
      <c r="AA57" s="192"/>
      <c r="AB57" s="129"/>
      <c r="AC57" s="129"/>
      <c r="AD57" s="193"/>
      <c r="AE57" s="11"/>
      <c r="AF57" s="23"/>
      <c r="AG57" s="23"/>
      <c r="AH57" s="23"/>
      <c r="AI57" s="23"/>
      <c r="AJ57" s="23"/>
    </row>
    <row r="58" spans="2:36" ht="16.5" customHeight="1" thickBot="1">
      <c r="D58" s="1" t="s">
        <v>78</v>
      </c>
      <c r="M58" s="144">
        <f>入力用!$P$24</f>
        <v>0</v>
      </c>
      <c r="N58" s="145"/>
      <c r="O58" s="145" t="e">
        <f>#REF!</f>
        <v>#REF!</v>
      </c>
      <c r="P58" s="146"/>
      <c r="R58" s="144">
        <f>入力用!$U$24</f>
        <v>0</v>
      </c>
      <c r="S58" s="145"/>
      <c r="T58" s="145" t="e">
        <f>#REF!</f>
        <v>#REF!</v>
      </c>
      <c r="U58" s="146"/>
      <c r="AA58" s="194"/>
      <c r="AB58" s="195"/>
      <c r="AC58" s="195"/>
      <c r="AD58" s="196"/>
      <c r="AE58" s="11"/>
      <c r="AF58" s="23"/>
      <c r="AG58" s="23"/>
      <c r="AH58" s="23"/>
      <c r="AI58" s="23"/>
      <c r="AJ58" s="23"/>
    </row>
  </sheetData>
  <mergeCells count="54">
    <mergeCell ref="H49:K49"/>
    <mergeCell ref="H50:AA50"/>
    <mergeCell ref="R53:W53"/>
    <mergeCell ref="R54:W54"/>
    <mergeCell ref="AA55:AD58"/>
    <mergeCell ref="M56:P56"/>
    <mergeCell ref="R56:U56"/>
    <mergeCell ref="M58:P58"/>
    <mergeCell ref="R58:U58"/>
    <mergeCell ref="H48:K48"/>
    <mergeCell ref="Z48:AA48"/>
    <mergeCell ref="AC36:AC37"/>
    <mergeCell ref="D38:AB38"/>
    <mergeCell ref="H41:K41"/>
    <mergeCell ref="U41:X41"/>
    <mergeCell ref="H42:K42"/>
    <mergeCell ref="Q42:T42"/>
    <mergeCell ref="Q41:T41"/>
    <mergeCell ref="H43:K43"/>
    <mergeCell ref="H46:K46"/>
    <mergeCell ref="H47:K47"/>
    <mergeCell ref="Q47:T47"/>
    <mergeCell ref="Z47:AA47"/>
    <mergeCell ref="D26:AB26"/>
    <mergeCell ref="D27:AB27"/>
    <mergeCell ref="B30:AB30"/>
    <mergeCell ref="B31:C33"/>
    <mergeCell ref="D31:AB31"/>
    <mergeCell ref="D32:AB33"/>
    <mergeCell ref="D19:AB19"/>
    <mergeCell ref="D20:AB20"/>
    <mergeCell ref="D23:AB23"/>
    <mergeCell ref="D24:AB24"/>
    <mergeCell ref="D25:AB25"/>
    <mergeCell ref="D16:AB16"/>
    <mergeCell ref="D17:AB17"/>
    <mergeCell ref="D18:AB18"/>
    <mergeCell ref="L4:M4"/>
    <mergeCell ref="P4:Q4"/>
    <mergeCell ref="F7:L7"/>
    <mergeCell ref="Q7:T7"/>
    <mergeCell ref="J12:M12"/>
    <mergeCell ref="J10:M10"/>
    <mergeCell ref="U10:X10"/>
    <mergeCell ref="J11:M11"/>
    <mergeCell ref="U11:X11"/>
    <mergeCell ref="U12:X12"/>
    <mergeCell ref="J13:M13"/>
    <mergeCell ref="AD34:AD35"/>
    <mergeCell ref="AC32:AC33"/>
    <mergeCell ref="B34:C38"/>
    <mergeCell ref="D34:AB35"/>
    <mergeCell ref="AC34:AC35"/>
    <mergeCell ref="D36:AB37"/>
  </mergeCells>
  <phoneticPr fontId="1"/>
  <conditionalFormatting sqref="AC16:AC20">
    <cfRule type="cellIs" dxfId="6" priority="44" operator="equal">
      <formula>0</formula>
    </cfRule>
  </conditionalFormatting>
  <conditionalFormatting sqref="AC23:AC27">
    <cfRule type="cellIs" dxfId="5" priority="34" operator="equal">
      <formula>0</formula>
    </cfRule>
  </conditionalFormatting>
  <conditionalFormatting sqref="AC30:AC32 AC34:AD34 AD36 Q47:T47 AD47">
    <cfRule type="cellIs" dxfId="4" priority="4" operator="equal">
      <formula>0</formula>
    </cfRule>
  </conditionalFormatting>
  <conditionalFormatting sqref="AC36:AC38 Q42:T42">
    <cfRule type="cellIs" dxfId="3" priority="17" operator="equal">
      <formula>0</formula>
    </cfRule>
  </conditionalFormatting>
  <conditionalFormatting sqref="AD4">
    <cfRule type="cellIs" dxfId="2" priority="18" operator="equal">
      <formula>0</formula>
    </cfRule>
  </conditionalFormatting>
  <dataValidations count="2">
    <dataValidation imeMode="disabled" operator="lessThanOrEqual" allowBlank="1" showInputMessage="1" showErrorMessage="1" sqref="M56:P56" xr:uid="{659D1C29-E94F-409A-A9EF-E02D9A239CCF}"/>
    <dataValidation imeMode="halfAlpha" operator="equal" allowBlank="1" showInputMessage="1" showErrorMessage="1" sqref="R56:U56" xr:uid="{3224FAE9-D239-4D5C-A1AE-A1AD58095403}"/>
  </dataValidations>
  <printOptions horizontalCentered="1"/>
  <pageMargins left="0.21" right="0.21" top="0.23622047244094491" bottom="0.11811023622047245" header="0.15748031496062992" footer="7.874015748031496E-2"/>
  <pageSetup paperSize="9" scale="70" fitToWidth="0" fitToHeight="0"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47" id="{00000000-000E-0000-0100-00002D000000}">
            <xm:f>入力用!$M$210&lt;&gt;"銀行等"</xm:f>
            <x14:dxf>
              <font>
                <color theme="0"/>
              </font>
              <border>
                <left/>
                <right/>
                <top/>
                <bottom/>
                <vertical/>
                <horizontal/>
              </border>
            </x14:dxf>
          </x14:cfRule>
          <xm:sqref>D53:W54</xm:sqref>
        </x14:conditionalFormatting>
        <x14:conditionalFormatting xmlns:xm="http://schemas.microsoft.com/office/excel/2006/main">
          <x14:cfRule type="expression" priority="369" id="{00000000-000E-0000-0100-000009000000}">
            <xm:f>NOT(AND(入力用!$M$81&lt;&gt;"",入力用!$W$173="はい"))</xm:f>
            <x14:dxf>
              <font>
                <color theme="0"/>
              </font>
            </x14:dxf>
          </x14:cfRule>
          <xm:sqref>L47:M47</xm:sqref>
        </x14:conditionalFormatting>
        <x14:conditionalFormatting xmlns:xm="http://schemas.microsoft.com/office/excel/2006/main">
          <x14:cfRule type="expression" priority="19" id="{00000000-000E-0000-0100-000011000000}">
            <xm:f>入力用!$M$210&lt;&gt;"ゆうちょ銀行"</xm:f>
            <x14:dxf>
              <font>
                <color theme="0"/>
              </font>
              <border>
                <left/>
                <top/>
                <bottom/>
                <vertical/>
                <horizontal/>
              </border>
            </x14:dxf>
          </x14:cfRule>
          <xm:sqref>M55:Q56</xm:sqref>
        </x14:conditionalFormatting>
        <x14:conditionalFormatting xmlns:xm="http://schemas.microsoft.com/office/excel/2006/main">
          <x14:cfRule type="expression" priority="370" id="{00000000-000E-0000-0100-000008000000}">
            <xm:f>NOT(AND(入力用!$M$81&lt;&gt;"",入力用!$W$173="はい"))</xm:f>
            <x14:dxf>
              <border>
                <left/>
                <right/>
                <top/>
                <bottom/>
                <vertical/>
                <horizontal/>
              </border>
            </x14:dxf>
          </x14:cfRule>
          <xm:sqref>Q47:T47</xm:sqref>
        </x14:conditionalFormatting>
        <x14:conditionalFormatting xmlns:xm="http://schemas.microsoft.com/office/excel/2006/main">
          <x14:cfRule type="expression" priority="371" id="{00000000-000E-0000-0100-000007000000}">
            <xm:f>NOT(AND(入力用!$M$81&lt;&gt;"",入力用!$W$185="はい"))</xm:f>
            <x14:dxf>
              <font>
                <color theme="0"/>
              </font>
            </x14:dxf>
          </x14:cfRule>
          <xm:sqref>AB47:AC47</xm:sqref>
        </x14:conditionalFormatting>
        <x14:conditionalFormatting xmlns:xm="http://schemas.microsoft.com/office/excel/2006/main">
          <x14:cfRule type="expression" priority="372" id="{00000000-000E-0000-0100-000006000000}">
            <xm:f>NOT(AND(入力用!$M$81&lt;&gt;"",入力用!$W$185="はい"))</xm:f>
            <x14:dxf>
              <border>
                <left/>
                <right/>
                <top/>
                <bottom/>
                <vertical/>
                <horizontal/>
              </border>
            </x14:dxf>
          </x14:cfRule>
          <xm:sqref>AD47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B975-D1F1-486A-A151-14C56C9A1AD9}">
  <sheetPr>
    <tabColor rgb="FFFFC000"/>
    <pageSetUpPr fitToPage="1"/>
  </sheetPr>
  <dimension ref="A1:T22"/>
  <sheetViews>
    <sheetView showGridLines="0" zoomScaleNormal="100" zoomScaleSheetLayoutView="100" workbookViewId="0">
      <selection activeCell="K12" sqref="K12:R12"/>
    </sheetView>
  </sheetViews>
  <sheetFormatPr defaultColWidth="8.88671875" defaultRowHeight="20.25" customHeight="1"/>
  <cols>
    <col min="1" max="1" width="5" style="85" customWidth="1"/>
    <col min="2" max="2" width="6.33203125" style="82" customWidth="1"/>
    <col min="3" max="3" width="25.6640625" style="82" customWidth="1"/>
    <col min="4" max="4" width="3.109375" style="82" customWidth="1"/>
    <col min="5" max="5" width="3.109375" style="84" customWidth="1"/>
    <col min="6" max="6" width="6.21875" style="84" customWidth="1"/>
    <col min="7" max="7" width="10" style="84" customWidth="1"/>
    <col min="8" max="8" width="14.109375" style="82" customWidth="1"/>
    <col min="9" max="10" width="3" style="82" customWidth="1"/>
    <col min="11" max="11" width="5" style="85" customWidth="1"/>
    <col min="12" max="12" width="6.33203125" style="82" customWidth="1"/>
    <col min="13" max="13" width="25.6640625" style="82" customWidth="1"/>
    <col min="14" max="14" width="3.109375" style="82" customWidth="1"/>
    <col min="15" max="15" width="3.109375" style="84" customWidth="1"/>
    <col min="16" max="16" width="6.21875" style="84" customWidth="1"/>
    <col min="17" max="17" width="10" style="84" customWidth="1"/>
    <col min="18" max="18" width="14.109375" style="82" customWidth="1"/>
    <col min="19" max="19" width="3.6640625" style="82" customWidth="1"/>
    <col min="20" max="16384" width="8.88671875" style="82"/>
  </cols>
  <sheetData>
    <row r="1" spans="1:20" ht="13.5" customHeight="1">
      <c r="A1" s="84" t="s">
        <v>346</v>
      </c>
      <c r="J1" s="83"/>
      <c r="K1" s="84"/>
      <c r="R1" s="82" t="s">
        <v>345</v>
      </c>
    </row>
    <row r="2" spans="1:20" s="99" customFormat="1" ht="26.25" customHeight="1">
      <c r="A2" s="104" t="s">
        <v>339</v>
      </c>
      <c r="B2" s="104"/>
      <c r="C2" s="104"/>
      <c r="D2" s="104"/>
      <c r="E2" s="104"/>
      <c r="F2" s="104"/>
      <c r="G2" s="104"/>
      <c r="H2" s="104"/>
      <c r="I2" s="82"/>
      <c r="J2" s="83"/>
      <c r="K2" s="104" t="s">
        <v>339</v>
      </c>
      <c r="L2" s="104"/>
      <c r="M2" s="104"/>
      <c r="N2" s="104"/>
      <c r="O2" s="104"/>
      <c r="P2" s="104"/>
      <c r="Q2" s="104"/>
      <c r="R2" s="104"/>
      <c r="S2" s="82"/>
      <c r="T2" s="86"/>
    </row>
    <row r="3" spans="1:20" s="86" customFormat="1" ht="20.25" customHeight="1">
      <c r="A3" s="109" t="s">
        <v>360</v>
      </c>
      <c r="B3" s="109"/>
      <c r="C3" s="109"/>
      <c r="D3" s="109"/>
      <c r="E3" s="109"/>
      <c r="F3" s="109"/>
      <c r="G3" s="109"/>
      <c r="H3" s="109"/>
      <c r="I3" s="82"/>
      <c r="J3" s="83"/>
      <c r="K3" s="109" t="s">
        <v>360</v>
      </c>
      <c r="L3" s="108"/>
      <c r="M3" s="108"/>
      <c r="N3" s="108"/>
      <c r="O3" s="108"/>
      <c r="P3" s="108"/>
      <c r="Q3" s="108"/>
      <c r="R3" s="108"/>
      <c r="S3" s="82"/>
    </row>
    <row r="4" spans="1:20" ht="30" customHeight="1">
      <c r="A4" s="227" t="s">
        <v>355</v>
      </c>
      <c r="B4" s="227"/>
      <c r="C4" s="105" t="e">
        <f>VLOOKUP(LEFTB(入力用!O73),チェックリスト!$AE$3:$AG$5,3,0)&amp;DBCS(入力用!O74)&amp;"年次"</f>
        <v>#N/A</v>
      </c>
      <c r="D4" s="228" t="e">
        <f>VLOOKUP(RIGHTB(入力用!O73),チェックリスト!$AH$3:$AJ$7,2,0)&amp;"専攻"</f>
        <v>#N/A</v>
      </c>
      <c r="E4" s="228"/>
      <c r="F4" s="228"/>
      <c r="G4" s="228"/>
      <c r="H4" s="229"/>
      <c r="J4" s="83"/>
      <c r="K4" s="227" t="s">
        <v>355</v>
      </c>
      <c r="L4" s="227"/>
      <c r="M4" s="105" t="e">
        <f>C4</f>
        <v>#N/A</v>
      </c>
      <c r="N4" s="228" t="e">
        <f>D4</f>
        <v>#N/A</v>
      </c>
      <c r="O4" s="228"/>
      <c r="P4" s="228"/>
      <c r="Q4" s="228"/>
      <c r="R4" s="229"/>
      <c r="T4" s="86"/>
    </row>
    <row r="5" spans="1:20" ht="30" customHeight="1">
      <c r="A5" s="227" t="s">
        <v>338</v>
      </c>
      <c r="B5" s="227"/>
      <c r="C5" s="230" t="str">
        <f>入力用!P21&amp;"　"&amp;入力用!U21</f>
        <v>　</v>
      </c>
      <c r="D5" s="228"/>
      <c r="E5" s="228"/>
      <c r="F5" s="229"/>
      <c r="G5" s="94" t="s">
        <v>337</v>
      </c>
      <c r="H5" s="100">
        <f>入力用!O70</f>
        <v>0</v>
      </c>
      <c r="J5" s="83"/>
      <c r="K5" s="227" t="s">
        <v>338</v>
      </c>
      <c r="L5" s="227"/>
      <c r="M5" s="230" t="str">
        <f>C5</f>
        <v>　</v>
      </c>
      <c r="N5" s="228"/>
      <c r="O5" s="228"/>
      <c r="P5" s="229"/>
      <c r="Q5" s="94" t="s">
        <v>337</v>
      </c>
      <c r="R5" s="100">
        <f>H5</f>
        <v>0</v>
      </c>
      <c r="T5" s="86"/>
    </row>
    <row r="6" spans="1:20" s="84" customFormat="1" ht="21.75" customHeight="1">
      <c r="A6" s="238" t="s">
        <v>356</v>
      </c>
      <c r="B6" s="238"/>
      <c r="C6" s="238"/>
      <c r="D6" s="231" t="s">
        <v>344</v>
      </c>
      <c r="E6" s="232"/>
      <c r="F6" s="235" t="s">
        <v>336</v>
      </c>
      <c r="G6" s="237" t="s">
        <v>335</v>
      </c>
      <c r="H6" s="237"/>
      <c r="I6" s="82"/>
      <c r="J6" s="83"/>
      <c r="K6" s="238" t="s">
        <v>356</v>
      </c>
      <c r="L6" s="238"/>
      <c r="M6" s="238"/>
      <c r="N6" s="231" t="s">
        <v>344</v>
      </c>
      <c r="O6" s="232"/>
      <c r="P6" s="235" t="s">
        <v>336</v>
      </c>
      <c r="Q6" s="237" t="s">
        <v>335</v>
      </c>
      <c r="R6" s="237"/>
      <c r="S6" s="82"/>
      <c r="T6" s="86"/>
    </row>
    <row r="7" spans="1:20" ht="18.75" customHeight="1">
      <c r="A7" s="238"/>
      <c r="B7" s="238"/>
      <c r="C7" s="238"/>
      <c r="D7" s="233"/>
      <c r="E7" s="234"/>
      <c r="F7" s="236"/>
      <c r="G7" s="98" t="s">
        <v>334</v>
      </c>
      <c r="H7" s="98" t="s">
        <v>333</v>
      </c>
      <c r="J7" s="83"/>
      <c r="K7" s="238"/>
      <c r="L7" s="238"/>
      <c r="M7" s="238"/>
      <c r="N7" s="233"/>
      <c r="O7" s="234"/>
      <c r="P7" s="236"/>
      <c r="Q7" s="98" t="s">
        <v>334</v>
      </c>
      <c r="R7" s="98" t="s">
        <v>333</v>
      </c>
      <c r="T7" s="86"/>
    </row>
    <row r="8" spans="1:20" s="87" customFormat="1" ht="30" customHeight="1">
      <c r="A8" s="96" t="s">
        <v>332</v>
      </c>
      <c r="B8" s="225" t="s">
        <v>363</v>
      </c>
      <c r="C8" s="225"/>
      <c r="D8" s="226"/>
      <c r="E8" s="226"/>
      <c r="F8" s="115"/>
      <c r="G8" s="95" t="s">
        <v>331</v>
      </c>
      <c r="H8" s="94"/>
      <c r="I8" s="82"/>
      <c r="J8" s="83"/>
      <c r="K8" s="96" t="s">
        <v>332</v>
      </c>
      <c r="L8" s="225" t="s">
        <v>363</v>
      </c>
      <c r="M8" s="225"/>
      <c r="N8" s="226"/>
      <c r="O8" s="226"/>
      <c r="P8" s="115"/>
      <c r="Q8" s="95" t="s">
        <v>331</v>
      </c>
      <c r="R8" s="94"/>
      <c r="S8" s="82"/>
      <c r="T8" s="86"/>
    </row>
    <row r="9" spans="1:20" s="87" customFormat="1" ht="30" customHeight="1">
      <c r="A9" s="96" t="s">
        <v>332</v>
      </c>
      <c r="B9" s="225" t="s">
        <v>364</v>
      </c>
      <c r="C9" s="225"/>
      <c r="D9" s="226"/>
      <c r="E9" s="226"/>
      <c r="F9" s="115"/>
      <c r="G9" s="95" t="s">
        <v>331</v>
      </c>
      <c r="H9" s="94"/>
      <c r="I9" s="82"/>
      <c r="J9" s="83"/>
      <c r="K9" s="96" t="s">
        <v>332</v>
      </c>
      <c r="L9" s="225" t="s">
        <v>364</v>
      </c>
      <c r="M9" s="225"/>
      <c r="N9" s="226"/>
      <c r="O9" s="226"/>
      <c r="P9" s="115"/>
      <c r="Q9" s="95" t="s">
        <v>331</v>
      </c>
      <c r="R9" s="94"/>
      <c r="S9" s="82"/>
      <c r="T9" s="86"/>
    </row>
    <row r="10" spans="1:20" s="87" customFormat="1" ht="30" customHeight="1">
      <c r="A10" s="96" t="s">
        <v>332</v>
      </c>
      <c r="B10" s="244" t="s">
        <v>358</v>
      </c>
      <c r="C10" s="244"/>
      <c r="D10" s="226"/>
      <c r="E10" s="226"/>
      <c r="F10" s="115"/>
      <c r="G10" s="95" t="s">
        <v>331</v>
      </c>
      <c r="H10" s="94"/>
      <c r="I10" s="82"/>
      <c r="J10" s="83"/>
      <c r="K10" s="96" t="s">
        <v>332</v>
      </c>
      <c r="L10" s="244" t="s">
        <v>358</v>
      </c>
      <c r="M10" s="244"/>
      <c r="N10" s="226"/>
      <c r="O10" s="226"/>
      <c r="P10" s="115"/>
      <c r="Q10" s="95" t="s">
        <v>331</v>
      </c>
      <c r="R10" s="94"/>
      <c r="S10" s="82"/>
      <c r="T10" s="86"/>
    </row>
    <row r="11" spans="1:20" s="87" customFormat="1" ht="30" customHeight="1">
      <c r="A11" s="96" t="str">
        <f>IF(MID(入力用!O70,2,2)="26","◎","")</f>
        <v/>
      </c>
      <c r="B11" s="239" t="s">
        <v>359</v>
      </c>
      <c r="C11" s="240"/>
      <c r="D11" s="245"/>
      <c r="E11" s="245"/>
      <c r="F11" s="114"/>
      <c r="G11" s="106" t="s">
        <v>331</v>
      </c>
      <c r="H11" s="107"/>
      <c r="I11" s="97"/>
      <c r="J11" s="92"/>
      <c r="K11" s="96" t="str">
        <f>A11</f>
        <v/>
      </c>
      <c r="L11" s="239" t="s">
        <v>359</v>
      </c>
      <c r="M11" s="240"/>
      <c r="N11" s="245"/>
      <c r="O11" s="245"/>
      <c r="P11" s="114"/>
      <c r="Q11" s="106" t="s">
        <v>331</v>
      </c>
      <c r="R11" s="107"/>
      <c r="S11" s="82"/>
      <c r="T11" s="86"/>
    </row>
    <row r="12" spans="1:20" s="87" customFormat="1" ht="30" customHeight="1">
      <c r="A12" s="241" t="s">
        <v>357</v>
      </c>
      <c r="B12" s="242"/>
      <c r="C12" s="242"/>
      <c r="D12" s="242"/>
      <c r="E12" s="242"/>
      <c r="F12" s="242"/>
      <c r="G12" s="242"/>
      <c r="H12" s="243"/>
      <c r="I12" s="97"/>
      <c r="J12" s="83"/>
      <c r="K12" s="241" t="s">
        <v>357</v>
      </c>
      <c r="L12" s="242"/>
      <c r="M12" s="242"/>
      <c r="N12" s="242"/>
      <c r="O12" s="242"/>
      <c r="P12" s="242"/>
      <c r="Q12" s="242"/>
      <c r="R12" s="243"/>
      <c r="S12" s="82"/>
      <c r="T12" s="86"/>
    </row>
    <row r="13" spans="1:20" s="87" customFormat="1" ht="30" customHeight="1">
      <c r="A13" s="96" t="str">
        <f>IF(入力用!U29="日本国籍以外","◎","")</f>
        <v/>
      </c>
      <c r="B13" s="239" t="s">
        <v>343</v>
      </c>
      <c r="C13" s="240"/>
      <c r="D13" s="245"/>
      <c r="E13" s="245"/>
      <c r="F13" s="114"/>
      <c r="G13" s="106" t="s">
        <v>331</v>
      </c>
      <c r="H13" s="107"/>
      <c r="I13" s="97"/>
      <c r="J13" s="92"/>
      <c r="K13" s="96" t="str">
        <f>A13</f>
        <v/>
      </c>
      <c r="L13" s="239" t="s">
        <v>343</v>
      </c>
      <c r="M13" s="240"/>
      <c r="N13" s="245"/>
      <c r="O13" s="245"/>
      <c r="P13" s="114"/>
      <c r="Q13" s="106" t="s">
        <v>331</v>
      </c>
      <c r="R13" s="107"/>
      <c r="S13" s="82"/>
      <c r="T13" s="86"/>
    </row>
    <row r="14" spans="1:20" s="87" customFormat="1" ht="30" customHeight="1">
      <c r="A14" s="96" t="str">
        <f>IF(入力用!W177="はい","◎","")</f>
        <v/>
      </c>
      <c r="B14" s="239" t="s">
        <v>342</v>
      </c>
      <c r="C14" s="240"/>
      <c r="D14" s="245"/>
      <c r="E14" s="245"/>
      <c r="F14" s="114"/>
      <c r="G14" s="106" t="s">
        <v>331</v>
      </c>
      <c r="H14" s="107"/>
      <c r="I14" s="97"/>
      <c r="J14" s="92"/>
      <c r="K14" s="96" t="str">
        <f t="shared" ref="K14:K15" si="0">A14</f>
        <v/>
      </c>
      <c r="L14" s="239" t="s">
        <v>342</v>
      </c>
      <c r="M14" s="240"/>
      <c r="N14" s="245"/>
      <c r="O14" s="245"/>
      <c r="P14" s="114"/>
      <c r="Q14" s="106" t="s">
        <v>331</v>
      </c>
      <c r="R14" s="107"/>
      <c r="S14" s="82"/>
      <c r="T14" s="86"/>
    </row>
    <row r="15" spans="1:20" s="87" customFormat="1" ht="41.25" customHeight="1">
      <c r="A15" s="96" t="str">
        <f>IF(OR(入力用!W174="いいえ",入力用!W186="いいえ"),"◎","")</f>
        <v/>
      </c>
      <c r="B15" s="239" t="s">
        <v>341</v>
      </c>
      <c r="C15" s="240"/>
      <c r="D15" s="245"/>
      <c r="E15" s="245"/>
      <c r="F15" s="114"/>
      <c r="G15" s="106" t="s">
        <v>331</v>
      </c>
      <c r="H15" s="107"/>
      <c r="I15" s="92"/>
      <c r="J15" s="91"/>
      <c r="K15" s="96" t="str">
        <f t="shared" si="0"/>
        <v/>
      </c>
      <c r="L15" s="239" t="s">
        <v>341</v>
      </c>
      <c r="M15" s="240"/>
      <c r="N15" s="245"/>
      <c r="O15" s="245"/>
      <c r="P15" s="114"/>
      <c r="Q15" s="106" t="s">
        <v>331</v>
      </c>
      <c r="R15" s="107"/>
      <c r="S15" s="82"/>
      <c r="T15" s="86"/>
    </row>
    <row r="16" spans="1:20" s="87" customFormat="1" ht="50.25" customHeight="1">
      <c r="A16" s="85"/>
      <c r="B16" s="90"/>
      <c r="C16" s="90"/>
      <c r="D16" s="85"/>
      <c r="E16" s="85"/>
      <c r="F16" s="89"/>
      <c r="G16" s="89"/>
      <c r="H16" s="88"/>
      <c r="I16" s="92"/>
      <c r="J16" s="91"/>
      <c r="K16" s="85"/>
      <c r="L16" s="90"/>
      <c r="M16" s="90"/>
      <c r="N16" s="85"/>
      <c r="O16" s="85"/>
      <c r="P16" s="89"/>
      <c r="Q16" s="89"/>
      <c r="R16" s="88"/>
      <c r="S16" s="82"/>
      <c r="T16" s="86"/>
    </row>
    <row r="17" spans="1:20" s="87" customFormat="1" ht="56.25" customHeight="1">
      <c r="A17" s="85"/>
      <c r="B17" s="90"/>
      <c r="C17" s="90"/>
      <c r="D17" s="85"/>
      <c r="E17" s="85"/>
      <c r="F17" s="89"/>
      <c r="G17" s="89"/>
      <c r="H17" s="88"/>
      <c r="I17" s="92"/>
      <c r="J17" s="91"/>
      <c r="K17" s="85"/>
      <c r="L17" s="90"/>
      <c r="M17" s="90"/>
      <c r="N17" s="85"/>
      <c r="O17" s="85"/>
      <c r="P17" s="89"/>
      <c r="Q17" s="89"/>
      <c r="R17" s="88"/>
      <c r="S17" s="82"/>
      <c r="T17" s="86"/>
    </row>
    <row r="18" spans="1:20" s="87" customFormat="1" ht="21" customHeight="1">
      <c r="A18" s="85"/>
      <c r="B18" s="90"/>
      <c r="C18" s="90"/>
      <c r="D18" s="85"/>
      <c r="E18" s="85"/>
      <c r="F18" s="89"/>
      <c r="G18" s="89"/>
      <c r="H18" s="88"/>
      <c r="I18" s="92"/>
      <c r="J18" s="91"/>
      <c r="K18" s="85"/>
      <c r="L18" s="90"/>
      <c r="M18" s="90"/>
      <c r="N18" s="85"/>
      <c r="O18" s="85"/>
      <c r="P18" s="89"/>
      <c r="Q18" s="89"/>
      <c r="R18" s="88"/>
      <c r="S18" s="82"/>
      <c r="T18" s="86"/>
    </row>
    <row r="19" spans="1:20" s="87" customFormat="1" ht="54.6" customHeight="1">
      <c r="A19" s="85"/>
      <c r="B19" s="90"/>
      <c r="C19" s="90"/>
      <c r="D19" s="85"/>
      <c r="E19" s="85"/>
      <c r="F19" s="89"/>
      <c r="G19" s="93" t="s">
        <v>340</v>
      </c>
      <c r="H19" s="88"/>
      <c r="I19" s="92"/>
      <c r="J19" s="91"/>
      <c r="K19" s="85"/>
      <c r="L19" s="90"/>
      <c r="M19" s="90"/>
      <c r="N19" s="85"/>
      <c r="O19" s="85"/>
      <c r="P19" s="89"/>
      <c r="Q19" s="93" t="s">
        <v>340</v>
      </c>
      <c r="R19" s="88"/>
      <c r="S19" s="82"/>
      <c r="T19" s="86"/>
    </row>
    <row r="20" spans="1:20" s="87" customFormat="1" ht="14.4" customHeight="1">
      <c r="A20" s="85"/>
      <c r="B20" s="90"/>
      <c r="C20" s="90"/>
      <c r="D20" s="85"/>
      <c r="E20" s="85"/>
      <c r="F20" s="89"/>
      <c r="G20" s="93"/>
      <c r="H20" s="88"/>
      <c r="I20" s="92"/>
      <c r="J20" s="91"/>
      <c r="K20" s="85"/>
      <c r="L20" s="90"/>
      <c r="M20" s="90"/>
      <c r="N20" s="85"/>
      <c r="O20" s="85"/>
      <c r="P20" s="89"/>
      <c r="Q20" s="93"/>
      <c r="R20" s="88"/>
      <c r="S20" s="82"/>
      <c r="T20" s="86"/>
    </row>
    <row r="21" spans="1:20" ht="15.75" customHeight="1">
      <c r="B21" s="246"/>
      <c r="C21" s="246"/>
      <c r="D21" s="246"/>
      <c r="E21" s="246"/>
      <c r="F21" s="246"/>
      <c r="G21" s="246"/>
      <c r="H21" s="246"/>
      <c r="J21" s="83"/>
      <c r="L21" s="246"/>
      <c r="M21" s="246"/>
      <c r="N21" s="246"/>
      <c r="O21" s="246"/>
      <c r="P21" s="246"/>
      <c r="Q21" s="246"/>
      <c r="R21" s="246"/>
      <c r="T21" s="86"/>
    </row>
    <row r="22" spans="1:20" ht="12" customHeight="1">
      <c r="B22" s="247"/>
      <c r="C22" s="247"/>
      <c r="D22" s="247"/>
      <c r="E22" s="247"/>
      <c r="F22" s="247"/>
      <c r="G22" s="247"/>
      <c r="H22" s="247"/>
      <c r="J22" s="83"/>
      <c r="L22" s="247"/>
      <c r="M22" s="247"/>
      <c r="N22" s="247"/>
      <c r="O22" s="247"/>
      <c r="P22" s="247"/>
      <c r="Q22" s="247"/>
      <c r="R22" s="247"/>
      <c r="T22" s="86"/>
    </row>
  </sheetData>
  <mergeCells count="50">
    <mergeCell ref="B21:H21"/>
    <mergeCell ref="L21:R21"/>
    <mergeCell ref="B22:H22"/>
    <mergeCell ref="L22:R22"/>
    <mergeCell ref="B14:C14"/>
    <mergeCell ref="D14:E14"/>
    <mergeCell ref="N14:O14"/>
    <mergeCell ref="B15:C15"/>
    <mergeCell ref="D15:E15"/>
    <mergeCell ref="N15:O15"/>
    <mergeCell ref="L15:M15"/>
    <mergeCell ref="L14:M14"/>
    <mergeCell ref="B13:C13"/>
    <mergeCell ref="D13:E13"/>
    <mergeCell ref="N13:O13"/>
    <mergeCell ref="A12:H12"/>
    <mergeCell ref="L13:M13"/>
    <mergeCell ref="L11:M11"/>
    <mergeCell ref="K12:R12"/>
    <mergeCell ref="B10:C10"/>
    <mergeCell ref="D10:E10"/>
    <mergeCell ref="N10:O10"/>
    <mergeCell ref="B11:C11"/>
    <mergeCell ref="D11:E11"/>
    <mergeCell ref="N11:O11"/>
    <mergeCell ref="L10:M10"/>
    <mergeCell ref="D8:E8"/>
    <mergeCell ref="N8:O8"/>
    <mergeCell ref="L8:M8"/>
    <mergeCell ref="A6:C7"/>
    <mergeCell ref="D6:E7"/>
    <mergeCell ref="F6:F7"/>
    <mergeCell ref="G6:H6"/>
    <mergeCell ref="K6:M7"/>
    <mergeCell ref="B9:C9"/>
    <mergeCell ref="D9:E9"/>
    <mergeCell ref="L9:M9"/>
    <mergeCell ref="N9:O9"/>
    <mergeCell ref="A4:B4"/>
    <mergeCell ref="K4:L4"/>
    <mergeCell ref="D4:H4"/>
    <mergeCell ref="N4:R4"/>
    <mergeCell ref="A5:B5"/>
    <mergeCell ref="C5:F5"/>
    <mergeCell ref="K5:L5"/>
    <mergeCell ref="M5:P5"/>
    <mergeCell ref="N6:O7"/>
    <mergeCell ref="P6:P7"/>
    <mergeCell ref="Q6:R6"/>
    <mergeCell ref="B8:C8"/>
  </mergeCells>
  <phoneticPr fontId="19"/>
  <conditionalFormatting sqref="A11:H11 K11:R11 A13:H15 K13:R15">
    <cfRule type="expression" dxfId="0" priority="6">
      <formula>$A11=""</formula>
    </cfRule>
  </conditionalFormatting>
  <printOptions horizontalCentered="1"/>
  <pageMargins left="0.26" right="0.23622047244094491" top="0.43" bottom="0.16" header="0.6" footer="0.28000000000000003"/>
  <pageSetup paperSize="9" scale="9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24</vt:i4>
      </vt:variant>
    </vt:vector>
  </HeadingPairs>
  <TitlesOfParts>
    <vt:vector size="27" baseType="lpstr">
      <vt:lpstr>入力用</vt:lpstr>
      <vt:lpstr>チェックリスト</vt:lpstr>
      <vt:lpstr>提出書類一覧表</vt:lpstr>
      <vt:lpstr>チェックリスト!Print_Area</vt:lpstr>
      <vt:lpstr>提出書類一覧表!Print_Area</vt:lpstr>
      <vt:lpstr>入力用!Print_Area</vt:lpstr>
      <vt:lpstr>入力用!その他</vt:lpstr>
      <vt:lpstr>その他_課程</vt:lpstr>
      <vt:lpstr>入力用!授業料後払い</vt:lpstr>
      <vt:lpstr>授業料後払い_課程</vt:lpstr>
      <vt:lpstr>入力用!授業料後払い_返還</vt:lpstr>
      <vt:lpstr>所得連動方式</vt:lpstr>
      <vt:lpstr>新規</vt:lpstr>
      <vt:lpstr>貸与_授業料後払い_1</vt:lpstr>
      <vt:lpstr>貸与_第一種_1</vt:lpstr>
      <vt:lpstr>貸与_第二種_1</vt:lpstr>
      <vt:lpstr>入力用!第一種</vt:lpstr>
      <vt:lpstr>入力用!第一種_博士後期</vt:lpstr>
      <vt:lpstr>入力用!第一種_博士前期・修士</vt:lpstr>
      <vt:lpstr>入力用!第一種_返還</vt:lpstr>
      <vt:lpstr>第二種</vt:lpstr>
      <vt:lpstr>入力用!博士後期</vt:lpstr>
      <vt:lpstr>入力用!博士前期・修士</vt:lpstr>
      <vt:lpstr>併用授業料後払い</vt:lpstr>
      <vt:lpstr>併用新規</vt:lpstr>
      <vt:lpstr>併用第一種</vt:lpstr>
      <vt:lpstr>併用第二種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優里</dc:creator>
  <cp:lastModifiedBy>KYOKO KOIKE</cp:lastModifiedBy>
  <cp:lastPrinted>2026-01-23T14:56:25Z</cp:lastPrinted>
  <dcterms:created xsi:type="dcterms:W3CDTF">2022-03-11T02:17:17Z</dcterms:created>
  <dcterms:modified xsi:type="dcterms:W3CDTF">2026-01-25T03:02:24Z</dcterms:modified>
</cp:coreProperties>
</file>